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rancesco\NEWWEBHIFI\tecnica\verifica-bass-reflex-2024\"/>
    </mc:Choice>
  </mc:AlternateContent>
  <xr:revisionPtr revIDLastSave="0" documentId="13_ncr:1_{3563E36F-34F7-4DC8-A7DD-3C4AA0317086}" xr6:coauthVersionLast="36" xr6:coauthVersionMax="36" xr10:uidLastSave="{00000000-0000-0000-0000-000000000000}"/>
  <bookViews>
    <workbookView xWindow="0" yWindow="0" windowWidth="19200" windowHeight="10785" xr2:uid="{3B51189B-E621-43FA-BB95-010BCAC195F7}"/>
  </bookViews>
  <sheets>
    <sheet name="BASS REFLEX" sheetId="1" r:id="rId1"/>
    <sheet name="RF+Ph" sheetId="2" state="hidden" r:id="rId2"/>
    <sheet name="Impedenza" sheetId="3" state="hidden" r:id="rId3"/>
    <sheet name="Xmax" sheetId="4" state="hidden" r:id="rId4"/>
  </sheets>
  <definedNames>
    <definedName name="AA">'RF+Ph'!$E$2:$E$180</definedName>
    <definedName name="AB">'BASS REFLEX'!$D$28</definedName>
    <definedName name="AC">'BASS REFLEX'!$D$29</definedName>
    <definedName name="AD">'BASS REFLEX'!$D$30</definedName>
    <definedName name="AF">'RF+Ph'!$F$2:$F$180</definedName>
    <definedName name="AK">'BASS REFLEX'!$B$30</definedName>
    <definedName name="BK">'BASS REFLEX'!$B$31</definedName>
    <definedName name="Bl">'BASS REFLEX'!$D$8</definedName>
    <definedName name="CK">'BASS REFLEX'!$B$32</definedName>
    <definedName name="Cms">'BASS REFLEX'!$D$11</definedName>
    <definedName name="Cn">'BASS REFLEX'!$B$26</definedName>
    <definedName name="dBspl283">'BASS REFLEX'!$D$18</definedName>
    <definedName name="DK">'BASS REFLEX'!$B$33</definedName>
    <definedName name="F">'RF+Ph'!$A$2:$A$180</definedName>
    <definedName name="Fb">'BASS REFLEX'!$D$21</definedName>
    <definedName name="Fs">'BASS REFLEX'!$D$3</definedName>
    <definedName name="Fx">Xmax!$A$2:$A$180</definedName>
    <definedName name="Fz">Impedenza!$A$2:$A$180</definedName>
    <definedName name="h">'BASS REFLEX'!$B$24</definedName>
    <definedName name="k">'BASS REFLEX'!$B$28</definedName>
    <definedName name="Le">'BASS REFLEX'!$D$15</definedName>
    <definedName name="m">Impedenza!$B$2:$B$180</definedName>
    <definedName name="Mms">'BASS REFLEX'!$D$10</definedName>
    <definedName name="N">'BASS REFLEX'!$D$32</definedName>
    <definedName name="Ƞ">'BASS REFLEX'!$E$30</definedName>
    <definedName name="p">Impedenza!$D$2:$D$180</definedName>
    <definedName name="Pe">'BASS REFLEX'!$D$17</definedName>
    <definedName name="Qb">'BASS REFLEX'!$D$22</definedName>
    <definedName name="Qes">'BASS REFLEX'!$D$5</definedName>
    <definedName name="Qms">'BASS REFLEX'!$D$4</definedName>
    <definedName name="QT">'BASS REFLEX'!$B$29</definedName>
    <definedName name="Qts">'BASS REFLEX'!$D$6</definedName>
    <definedName name="Re">'BASS REFLEX'!$D$2</definedName>
    <definedName name="Res">'BASS REFLEX'!$D$16</definedName>
    <definedName name="Rms">'BASS REFLEX'!$D$14</definedName>
    <definedName name="S">'BASS REFLEX'!$B$25</definedName>
    <definedName name="Sd">'BASS REFLEX'!$D$7</definedName>
    <definedName name="t">Impedenza!$C$2:$C$180</definedName>
    <definedName name="v">Impedenza!$E$2:$E$180</definedName>
    <definedName name="Vas">'BASS REFLEX'!$D$9</definedName>
    <definedName name="Vb">'BASS REFLEX'!$D$20</definedName>
    <definedName name="Vd">'BASS REFLEX'!$D$13</definedName>
    <definedName name="Vpk">'BASS REFLEX'!$D$31</definedName>
    <definedName name="Xmax">'BASS REFLEX'!$D$12</definedName>
    <definedName name="Xst">'BASS REFLEX'!$D$33</definedName>
    <definedName name="z">Impedenza!$H$2:$H$180</definedName>
    <definedName name="α">'BASS REFLEX'!$B$23</definedName>
    <definedName name="ω">'RF+Ph'!$B$2:$B$180</definedName>
    <definedName name="ωLe">'RF+Ph'!$D$2:$D$180</definedName>
    <definedName name="ωRe">'RF+Ph'!$C$2:$C$180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" i="1" l="1"/>
  <c r="R19" i="1" l="1"/>
  <c r="R20" i="1"/>
  <c r="R21" i="1"/>
  <c r="R12" i="1"/>
  <c r="R6" i="1"/>
  <c r="R16" i="1" l="1"/>
  <c r="R22" i="1" l="1"/>
  <c r="B21" i="1" s="1"/>
  <c r="B20" i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B2" i="2" l="1"/>
  <c r="A3" i="2"/>
  <c r="B3" i="2" s="1"/>
  <c r="D22" i="1"/>
  <c r="D21" i="1"/>
  <c r="D20" i="1"/>
  <c r="D18" i="1"/>
  <c r="D17" i="1"/>
  <c r="D31" i="1" s="1"/>
  <c r="D15" i="1"/>
  <c r="D2" i="2" s="1"/>
  <c r="D14" i="1"/>
  <c r="D13" i="1"/>
  <c r="D12" i="1"/>
  <c r="D11" i="1"/>
  <c r="D10" i="1"/>
  <c r="D8" i="1"/>
  <c r="D9" i="1"/>
  <c r="B23" i="1" s="1"/>
  <c r="D7" i="1"/>
  <c r="D6" i="1"/>
  <c r="D5" i="1"/>
  <c r="D4" i="1"/>
  <c r="D3" i="1"/>
  <c r="D2" i="1"/>
  <c r="C2" i="2" s="1"/>
  <c r="B30" i="1" l="1"/>
  <c r="B25" i="1"/>
  <c r="A4" i="2"/>
  <c r="E4" i="2" s="1"/>
  <c r="D3" i="2"/>
  <c r="C3" i="2"/>
  <c r="D16" i="1"/>
  <c r="B26" i="1"/>
  <c r="D34" i="1"/>
  <c r="D32" i="1"/>
  <c r="D33" i="1" s="1"/>
  <c r="E30" i="1"/>
  <c r="B24" i="1"/>
  <c r="D180" i="3"/>
  <c r="D176" i="3"/>
  <c r="D172" i="3"/>
  <c r="D168" i="3"/>
  <c r="D164" i="3"/>
  <c r="D160" i="3"/>
  <c r="D156" i="3"/>
  <c r="D152" i="3"/>
  <c r="D148" i="3"/>
  <c r="D144" i="3"/>
  <c r="D140" i="3"/>
  <c r="D136" i="3"/>
  <c r="D132" i="3"/>
  <c r="D128" i="3"/>
  <c r="D124" i="3"/>
  <c r="D120" i="3"/>
  <c r="D116" i="3"/>
  <c r="D112" i="3"/>
  <c r="D108" i="3"/>
  <c r="D104" i="3"/>
  <c r="D100" i="3"/>
  <c r="D96" i="3"/>
  <c r="D92" i="3"/>
  <c r="D88" i="3"/>
  <c r="D84" i="3"/>
  <c r="D80" i="3"/>
  <c r="D76" i="3"/>
  <c r="D72" i="3"/>
  <c r="D68" i="3"/>
  <c r="D64" i="3"/>
  <c r="D60" i="3"/>
  <c r="D56" i="3"/>
  <c r="D52" i="3"/>
  <c r="D48" i="3"/>
  <c r="D44" i="3"/>
  <c r="D40" i="3"/>
  <c r="D36" i="3"/>
  <c r="D32" i="3"/>
  <c r="D28" i="3"/>
  <c r="D24" i="3"/>
  <c r="D20" i="3"/>
  <c r="D16" i="3"/>
  <c r="D12" i="3"/>
  <c r="D8" i="3"/>
  <c r="D4" i="3"/>
  <c r="D55" i="3"/>
  <c r="D47" i="3"/>
  <c r="D43" i="3"/>
  <c r="D35" i="3"/>
  <c r="D31" i="3"/>
  <c r="D27" i="3"/>
  <c r="D19" i="3"/>
  <c r="D15" i="3"/>
  <c r="D11" i="3"/>
  <c r="D3" i="3"/>
  <c r="D137" i="3"/>
  <c r="D121" i="3"/>
  <c r="D109" i="3"/>
  <c r="D101" i="3"/>
  <c r="D89" i="3"/>
  <c r="D81" i="3"/>
  <c r="D69" i="3"/>
  <c r="D57" i="3"/>
  <c r="D53" i="3"/>
  <c r="D41" i="3"/>
  <c r="D25" i="3"/>
  <c r="D17" i="3"/>
  <c r="D9" i="3"/>
  <c r="D179" i="3"/>
  <c r="D175" i="3"/>
  <c r="D171" i="3"/>
  <c r="D167" i="3"/>
  <c r="D163" i="3"/>
  <c r="D159" i="3"/>
  <c r="D155" i="3"/>
  <c r="D151" i="3"/>
  <c r="D147" i="3"/>
  <c r="D143" i="3"/>
  <c r="D139" i="3"/>
  <c r="D135" i="3"/>
  <c r="D131" i="3"/>
  <c r="D127" i="3"/>
  <c r="D123" i="3"/>
  <c r="D119" i="3"/>
  <c r="D115" i="3"/>
  <c r="D111" i="3"/>
  <c r="D107" i="3"/>
  <c r="D103" i="3"/>
  <c r="D99" i="3"/>
  <c r="D95" i="3"/>
  <c r="D91" i="3"/>
  <c r="D87" i="3"/>
  <c r="D83" i="3"/>
  <c r="D79" i="3"/>
  <c r="D75" i="3"/>
  <c r="D71" i="3"/>
  <c r="D67" i="3"/>
  <c r="D63" i="3"/>
  <c r="D59" i="3"/>
  <c r="D51" i="3"/>
  <c r="D39" i="3"/>
  <c r="D23" i="3"/>
  <c r="D7" i="3"/>
  <c r="D117" i="3"/>
  <c r="D97" i="3"/>
  <c r="D77" i="3"/>
  <c r="D65" i="3"/>
  <c r="D45" i="3"/>
  <c r="D33" i="3"/>
  <c r="D21" i="3"/>
  <c r="D5" i="3"/>
  <c r="D178" i="3"/>
  <c r="D174" i="3"/>
  <c r="D170" i="3"/>
  <c r="D166" i="3"/>
  <c r="D162" i="3"/>
  <c r="D158" i="3"/>
  <c r="D154" i="3"/>
  <c r="D150" i="3"/>
  <c r="D146" i="3"/>
  <c r="D142" i="3"/>
  <c r="D138" i="3"/>
  <c r="D134" i="3"/>
  <c r="D130" i="3"/>
  <c r="D126" i="3"/>
  <c r="D122" i="3"/>
  <c r="D118" i="3"/>
  <c r="D114" i="3"/>
  <c r="D110" i="3"/>
  <c r="D106" i="3"/>
  <c r="D102" i="3"/>
  <c r="D98" i="3"/>
  <c r="D94" i="3"/>
  <c r="D90" i="3"/>
  <c r="D86" i="3"/>
  <c r="D82" i="3"/>
  <c r="D78" i="3"/>
  <c r="D74" i="3"/>
  <c r="D70" i="3"/>
  <c r="D66" i="3"/>
  <c r="D62" i="3"/>
  <c r="D58" i="3"/>
  <c r="D54" i="3"/>
  <c r="D50" i="3"/>
  <c r="D46" i="3"/>
  <c r="D42" i="3"/>
  <c r="D38" i="3"/>
  <c r="D34" i="3"/>
  <c r="D30" i="3"/>
  <c r="D26" i="3"/>
  <c r="D22" i="3"/>
  <c r="D18" i="3"/>
  <c r="D14" i="3"/>
  <c r="D10" i="3"/>
  <c r="D6" i="3"/>
  <c r="D2" i="3"/>
  <c r="D177" i="3"/>
  <c r="D173" i="3"/>
  <c r="D169" i="3"/>
  <c r="D165" i="3"/>
  <c r="D161" i="3"/>
  <c r="D157" i="3"/>
  <c r="D153" i="3"/>
  <c r="D149" i="3"/>
  <c r="D145" i="3"/>
  <c r="D141" i="3"/>
  <c r="D133" i="3"/>
  <c r="D129" i="3"/>
  <c r="D125" i="3"/>
  <c r="D113" i="3"/>
  <c r="D105" i="3"/>
  <c r="D93" i="3"/>
  <c r="D85" i="3"/>
  <c r="D73" i="3"/>
  <c r="D61" i="3"/>
  <c r="D49" i="3"/>
  <c r="D37" i="3"/>
  <c r="D29" i="3"/>
  <c r="D13" i="3"/>
  <c r="E2" i="2"/>
  <c r="E3" i="2"/>
  <c r="B29" i="1"/>
  <c r="B33" i="1" s="1"/>
  <c r="D29" i="1"/>
  <c r="D28" i="1"/>
  <c r="B31" i="1"/>
  <c r="D30" i="1"/>
  <c r="B180" i="3"/>
  <c r="B176" i="3"/>
  <c r="B172" i="3"/>
  <c r="B168" i="3"/>
  <c r="B164" i="3"/>
  <c r="B160" i="3"/>
  <c r="B156" i="3"/>
  <c r="B152" i="3"/>
  <c r="B148" i="3"/>
  <c r="B144" i="3"/>
  <c r="B140" i="3"/>
  <c r="B136" i="3"/>
  <c r="B132" i="3"/>
  <c r="B128" i="3"/>
  <c r="B124" i="3"/>
  <c r="B120" i="3"/>
  <c r="B116" i="3"/>
  <c r="B112" i="3"/>
  <c r="B108" i="3"/>
  <c r="B104" i="3"/>
  <c r="B100" i="3"/>
  <c r="B96" i="3"/>
  <c r="B92" i="3"/>
  <c r="B88" i="3"/>
  <c r="B84" i="3"/>
  <c r="B80" i="3"/>
  <c r="B76" i="3"/>
  <c r="B72" i="3"/>
  <c r="B68" i="3"/>
  <c r="B64" i="3"/>
  <c r="B60" i="3"/>
  <c r="B56" i="3"/>
  <c r="B52" i="3"/>
  <c r="B48" i="3"/>
  <c r="B44" i="3"/>
  <c r="B40" i="3"/>
  <c r="B36" i="3"/>
  <c r="B32" i="3"/>
  <c r="B28" i="3"/>
  <c r="B24" i="3"/>
  <c r="B20" i="3"/>
  <c r="B16" i="3"/>
  <c r="B12" i="3"/>
  <c r="B8" i="3"/>
  <c r="B4" i="3"/>
  <c r="B179" i="3"/>
  <c r="B175" i="3"/>
  <c r="B171" i="3"/>
  <c r="B167" i="3"/>
  <c r="B163" i="3"/>
  <c r="B159" i="3"/>
  <c r="B155" i="3"/>
  <c r="B151" i="3"/>
  <c r="B147" i="3"/>
  <c r="B143" i="3"/>
  <c r="B139" i="3"/>
  <c r="B135" i="3"/>
  <c r="B131" i="3"/>
  <c r="B127" i="3"/>
  <c r="B123" i="3"/>
  <c r="B119" i="3"/>
  <c r="B115" i="3"/>
  <c r="B111" i="3"/>
  <c r="B107" i="3"/>
  <c r="B103" i="3"/>
  <c r="B99" i="3"/>
  <c r="B95" i="3"/>
  <c r="B91" i="3"/>
  <c r="B87" i="3"/>
  <c r="B83" i="3"/>
  <c r="B79" i="3"/>
  <c r="B75" i="3"/>
  <c r="B71" i="3"/>
  <c r="B67" i="3"/>
  <c r="B63" i="3"/>
  <c r="B59" i="3"/>
  <c r="B55" i="3"/>
  <c r="B51" i="3"/>
  <c r="B47" i="3"/>
  <c r="B43" i="3"/>
  <c r="B39" i="3"/>
  <c r="B35" i="3"/>
  <c r="B31" i="3"/>
  <c r="B27" i="3"/>
  <c r="B23" i="3"/>
  <c r="B19" i="3"/>
  <c r="B15" i="3"/>
  <c r="B11" i="3"/>
  <c r="B7" i="3"/>
  <c r="B3" i="3"/>
  <c r="B178" i="3"/>
  <c r="B174" i="3"/>
  <c r="B170" i="3"/>
  <c r="B166" i="3"/>
  <c r="B162" i="3"/>
  <c r="B158" i="3"/>
  <c r="B154" i="3"/>
  <c r="B150" i="3"/>
  <c r="B146" i="3"/>
  <c r="B142" i="3"/>
  <c r="B138" i="3"/>
  <c r="B134" i="3"/>
  <c r="B130" i="3"/>
  <c r="B126" i="3"/>
  <c r="B122" i="3"/>
  <c r="B118" i="3"/>
  <c r="B114" i="3"/>
  <c r="B110" i="3"/>
  <c r="B106" i="3"/>
  <c r="B102" i="3"/>
  <c r="B98" i="3"/>
  <c r="B94" i="3"/>
  <c r="B90" i="3"/>
  <c r="B86" i="3"/>
  <c r="B82" i="3"/>
  <c r="B78" i="3"/>
  <c r="B74" i="3"/>
  <c r="B70" i="3"/>
  <c r="B66" i="3"/>
  <c r="B62" i="3"/>
  <c r="B58" i="3"/>
  <c r="B54" i="3"/>
  <c r="B50" i="3"/>
  <c r="B46" i="3"/>
  <c r="B42" i="3"/>
  <c r="B38" i="3"/>
  <c r="B34" i="3"/>
  <c r="B30" i="3"/>
  <c r="B26" i="3"/>
  <c r="B22" i="3"/>
  <c r="B18" i="3"/>
  <c r="B14" i="3"/>
  <c r="B10" i="3"/>
  <c r="B6" i="3"/>
  <c r="B2" i="3"/>
  <c r="B177" i="3"/>
  <c r="B173" i="3"/>
  <c r="B169" i="3"/>
  <c r="B165" i="3"/>
  <c r="B161" i="3"/>
  <c r="B157" i="3"/>
  <c r="B153" i="3"/>
  <c r="B149" i="3"/>
  <c r="B145" i="3"/>
  <c r="B141" i="3"/>
  <c r="B137" i="3"/>
  <c r="B133" i="3"/>
  <c r="B129" i="3"/>
  <c r="B125" i="3"/>
  <c r="B121" i="3"/>
  <c r="B117" i="3"/>
  <c r="B113" i="3"/>
  <c r="B109" i="3"/>
  <c r="B105" i="3"/>
  <c r="B101" i="3"/>
  <c r="B97" i="3"/>
  <c r="B93" i="3"/>
  <c r="B89" i="3"/>
  <c r="B85" i="3"/>
  <c r="B81" i="3"/>
  <c r="B77" i="3"/>
  <c r="B73" i="3"/>
  <c r="B69" i="3"/>
  <c r="B65" i="3"/>
  <c r="B61" i="3"/>
  <c r="B57" i="3"/>
  <c r="B53" i="3"/>
  <c r="B49" i="3"/>
  <c r="B45" i="3"/>
  <c r="B41" i="3"/>
  <c r="B37" i="3"/>
  <c r="B33" i="3"/>
  <c r="B29" i="3"/>
  <c r="B25" i="3"/>
  <c r="B21" i="3"/>
  <c r="B17" i="3"/>
  <c r="B13" i="3"/>
  <c r="B9" i="3"/>
  <c r="B5" i="3"/>
  <c r="C180" i="3"/>
  <c r="C178" i="3"/>
  <c r="C177" i="3"/>
  <c r="C175" i="3"/>
  <c r="C173" i="3"/>
  <c r="C171" i="3"/>
  <c r="C169" i="3"/>
  <c r="C167" i="3"/>
  <c r="C165" i="3"/>
  <c r="C164" i="3"/>
  <c r="C162" i="3"/>
  <c r="C160" i="3"/>
  <c r="C158" i="3"/>
  <c r="C156" i="3"/>
  <c r="C179" i="3"/>
  <c r="C176" i="3"/>
  <c r="C174" i="3"/>
  <c r="C172" i="3"/>
  <c r="C170" i="3"/>
  <c r="C168" i="3"/>
  <c r="C166" i="3"/>
  <c r="C163" i="3"/>
  <c r="C161" i="3"/>
  <c r="C159" i="3"/>
  <c r="C157" i="3"/>
  <c r="E179" i="3"/>
  <c r="E177" i="3"/>
  <c r="E175" i="3"/>
  <c r="E173" i="3"/>
  <c r="E171" i="3"/>
  <c r="E169" i="3"/>
  <c r="E167" i="3"/>
  <c r="E165" i="3"/>
  <c r="E163" i="3"/>
  <c r="E161" i="3"/>
  <c r="E159" i="3"/>
  <c r="E157" i="3"/>
  <c r="E155" i="3"/>
  <c r="C153" i="3"/>
  <c r="E151" i="3"/>
  <c r="C149" i="3"/>
  <c r="E147" i="3"/>
  <c r="C145" i="3"/>
  <c r="E143" i="3"/>
  <c r="C141" i="3"/>
  <c r="E139" i="3"/>
  <c r="C137" i="3"/>
  <c r="E135" i="3"/>
  <c r="C133" i="3"/>
  <c r="E131" i="3"/>
  <c r="C129" i="3"/>
  <c r="E127" i="3"/>
  <c r="C125" i="3"/>
  <c r="E123" i="3"/>
  <c r="E124" i="3"/>
  <c r="C121" i="3"/>
  <c r="C119" i="3"/>
  <c r="C118" i="3"/>
  <c r="C116" i="3"/>
  <c r="C114" i="3"/>
  <c r="C112" i="3"/>
  <c r="C110" i="3"/>
  <c r="C108" i="3"/>
  <c r="C106" i="3"/>
  <c r="C104" i="3"/>
  <c r="C103" i="3"/>
  <c r="C101" i="3"/>
  <c r="C99" i="3"/>
  <c r="C97" i="3"/>
  <c r="C95" i="3"/>
  <c r="C93" i="3"/>
  <c r="C91" i="3"/>
  <c r="C89" i="3"/>
  <c r="C87" i="3"/>
  <c r="C86" i="3"/>
  <c r="C84" i="3"/>
  <c r="C82" i="3"/>
  <c r="C80" i="3"/>
  <c r="C78" i="3"/>
  <c r="C76" i="3"/>
  <c r="C74" i="3"/>
  <c r="C72" i="3"/>
  <c r="C70" i="3"/>
  <c r="C69" i="3"/>
  <c r="C67" i="3"/>
  <c r="C65" i="3"/>
  <c r="C63" i="3"/>
  <c r="C61" i="3"/>
  <c r="C59" i="3"/>
  <c r="C57" i="3"/>
  <c r="C55" i="3"/>
  <c r="C54" i="3"/>
  <c r="C52" i="3"/>
  <c r="C50" i="3"/>
  <c r="C48" i="3"/>
  <c r="C46" i="3"/>
  <c r="C44" i="3"/>
  <c r="C43" i="3"/>
  <c r="C41" i="3"/>
  <c r="C39" i="3"/>
  <c r="C37" i="3"/>
  <c r="C154" i="3"/>
  <c r="E152" i="3"/>
  <c r="C150" i="3"/>
  <c r="E148" i="3"/>
  <c r="C146" i="3"/>
  <c r="E144" i="3"/>
  <c r="C142" i="3"/>
  <c r="E140" i="3"/>
  <c r="C138" i="3"/>
  <c r="E136" i="3"/>
  <c r="C134" i="3"/>
  <c r="E132" i="3"/>
  <c r="C130" i="3"/>
  <c r="E128" i="3"/>
  <c r="C126" i="3"/>
  <c r="C122" i="3"/>
  <c r="C120" i="3"/>
  <c r="C117" i="3"/>
  <c r="C115" i="3"/>
  <c r="C113" i="3"/>
  <c r="C111" i="3"/>
  <c r="C109" i="3"/>
  <c r="C107" i="3"/>
  <c r="C105" i="3"/>
  <c r="C102" i="3"/>
  <c r="C100" i="3"/>
  <c r="C98" i="3"/>
  <c r="C96" i="3"/>
  <c r="C94" i="3"/>
  <c r="C92" i="3"/>
  <c r="C90" i="3"/>
  <c r="C88" i="3"/>
  <c r="C85" i="3"/>
  <c r="C83" i="3"/>
  <c r="C81" i="3"/>
  <c r="C79" i="3"/>
  <c r="C77" i="3"/>
  <c r="C75" i="3"/>
  <c r="C73" i="3"/>
  <c r="C71" i="3"/>
  <c r="C68" i="3"/>
  <c r="C66" i="3"/>
  <c r="C64" i="3"/>
  <c r="C62" i="3"/>
  <c r="C60" i="3"/>
  <c r="C58" i="3"/>
  <c r="C56" i="3"/>
  <c r="C53" i="3"/>
  <c r="C51" i="3"/>
  <c r="C49" i="3"/>
  <c r="C47" i="3"/>
  <c r="C45" i="3"/>
  <c r="C42" i="3"/>
  <c r="C40" i="3"/>
  <c r="C38" i="3"/>
  <c r="C36" i="3"/>
  <c r="E180" i="3"/>
  <c r="E178" i="3"/>
  <c r="E176" i="3"/>
  <c r="E174" i="3"/>
  <c r="E172" i="3"/>
  <c r="E170" i="3"/>
  <c r="E168" i="3"/>
  <c r="E166" i="3"/>
  <c r="E164" i="3"/>
  <c r="E162" i="3"/>
  <c r="E160" i="3"/>
  <c r="E158" i="3"/>
  <c r="E156" i="3"/>
  <c r="C155" i="3"/>
  <c r="E153" i="3"/>
  <c r="C151" i="3"/>
  <c r="E149" i="3"/>
  <c r="C147" i="3"/>
  <c r="E145" i="3"/>
  <c r="C143" i="3"/>
  <c r="E141" i="3"/>
  <c r="C139" i="3"/>
  <c r="E137" i="3"/>
  <c r="C135" i="3"/>
  <c r="E133" i="3"/>
  <c r="C131" i="3"/>
  <c r="E129" i="3"/>
  <c r="C127" i="3"/>
  <c r="E125" i="3"/>
  <c r="C123" i="3"/>
  <c r="E154" i="3"/>
  <c r="C152" i="3"/>
  <c r="E150" i="3"/>
  <c r="C148" i="3"/>
  <c r="E146" i="3"/>
  <c r="C144" i="3"/>
  <c r="E142" i="3"/>
  <c r="E34" i="3"/>
  <c r="C32" i="3"/>
  <c r="E30" i="3"/>
  <c r="C28" i="3"/>
  <c r="E26" i="3"/>
  <c r="C24" i="3"/>
  <c r="E22" i="3"/>
  <c r="C20" i="3"/>
  <c r="E18" i="3"/>
  <c r="C16" i="3"/>
  <c r="E14" i="3"/>
  <c r="C12" i="3"/>
  <c r="E10" i="3"/>
  <c r="C8" i="3"/>
  <c r="E6" i="3"/>
  <c r="C4" i="3"/>
  <c r="E2" i="3"/>
  <c r="E87" i="3"/>
  <c r="E81" i="3"/>
  <c r="E77" i="3"/>
  <c r="E73" i="3"/>
  <c r="E71" i="3"/>
  <c r="E67" i="3"/>
  <c r="E63" i="3"/>
  <c r="E61" i="3"/>
  <c r="E57" i="3"/>
  <c r="E53" i="3"/>
  <c r="E51" i="3"/>
  <c r="E47" i="3"/>
  <c r="E45" i="3"/>
  <c r="E41" i="3"/>
  <c r="E39" i="3"/>
  <c r="E35" i="3"/>
  <c r="C33" i="3"/>
  <c r="E27" i="3"/>
  <c r="C25" i="3"/>
  <c r="E19" i="3"/>
  <c r="C17" i="3"/>
  <c r="C13" i="3"/>
  <c r="E7" i="3"/>
  <c r="C5" i="3"/>
  <c r="E86" i="3"/>
  <c r="E80" i="3"/>
  <c r="E76" i="3"/>
  <c r="E72" i="3"/>
  <c r="E66" i="3"/>
  <c r="E62" i="3"/>
  <c r="E56" i="3"/>
  <c r="E50" i="3"/>
  <c r="E44" i="3"/>
  <c r="E38" i="3"/>
  <c r="C31" i="3"/>
  <c r="C23" i="3"/>
  <c r="C15" i="3"/>
  <c r="C7" i="3"/>
  <c r="C140" i="3"/>
  <c r="E134" i="3"/>
  <c r="C132" i="3"/>
  <c r="E126" i="3"/>
  <c r="C124" i="3"/>
  <c r="E121" i="3"/>
  <c r="E119" i="3"/>
  <c r="E117" i="3"/>
  <c r="E115" i="3"/>
  <c r="E113" i="3"/>
  <c r="E111" i="3"/>
  <c r="E109" i="3"/>
  <c r="E107" i="3"/>
  <c r="E105" i="3"/>
  <c r="E103" i="3"/>
  <c r="E101" i="3"/>
  <c r="E99" i="3"/>
  <c r="E97" i="3"/>
  <c r="E95" i="3"/>
  <c r="E93" i="3"/>
  <c r="E91" i="3"/>
  <c r="E89" i="3"/>
  <c r="E85" i="3"/>
  <c r="E83" i="3"/>
  <c r="E79" i="3"/>
  <c r="E75" i="3"/>
  <c r="E69" i="3"/>
  <c r="E65" i="3"/>
  <c r="E59" i="3"/>
  <c r="E55" i="3"/>
  <c r="E49" i="3"/>
  <c r="E43" i="3"/>
  <c r="E37" i="3"/>
  <c r="E31" i="3"/>
  <c r="C29" i="3"/>
  <c r="E23" i="3"/>
  <c r="C21" i="3"/>
  <c r="E15" i="3"/>
  <c r="E11" i="3"/>
  <c r="C9" i="3"/>
  <c r="E3" i="3"/>
  <c r="E84" i="3"/>
  <c r="E70" i="3"/>
  <c r="E64" i="3"/>
  <c r="E58" i="3"/>
  <c r="E52" i="3"/>
  <c r="E46" i="3"/>
  <c r="E40" i="3"/>
  <c r="C35" i="3"/>
  <c r="E25" i="3"/>
  <c r="E21" i="3"/>
  <c r="C19" i="3"/>
  <c r="E9" i="3"/>
  <c r="E5" i="3"/>
  <c r="C3" i="3"/>
  <c r="C34" i="3"/>
  <c r="E32" i="3"/>
  <c r="C30" i="3"/>
  <c r="E28" i="3"/>
  <c r="C26" i="3"/>
  <c r="E24" i="3"/>
  <c r="C22" i="3"/>
  <c r="E20" i="3"/>
  <c r="C18" i="3"/>
  <c r="E16" i="3"/>
  <c r="C14" i="3"/>
  <c r="E12" i="3"/>
  <c r="C10" i="3"/>
  <c r="E8" i="3"/>
  <c r="C6" i="3"/>
  <c r="E4" i="3"/>
  <c r="C2" i="3"/>
  <c r="E138" i="3"/>
  <c r="C136" i="3"/>
  <c r="E130" i="3"/>
  <c r="C128" i="3"/>
  <c r="E122" i="3"/>
  <c r="E120" i="3"/>
  <c r="E118" i="3"/>
  <c r="E116" i="3"/>
  <c r="E114" i="3"/>
  <c r="E112" i="3"/>
  <c r="E110" i="3"/>
  <c r="E108" i="3"/>
  <c r="E106" i="3"/>
  <c r="E104" i="3"/>
  <c r="E102" i="3"/>
  <c r="E100" i="3"/>
  <c r="E98" i="3"/>
  <c r="E96" i="3"/>
  <c r="E94" i="3"/>
  <c r="E92" i="3"/>
  <c r="E90" i="3"/>
  <c r="E88" i="3"/>
  <c r="E82" i="3"/>
  <c r="E78" i="3"/>
  <c r="E74" i="3"/>
  <c r="E68" i="3"/>
  <c r="E60" i="3"/>
  <c r="E54" i="3"/>
  <c r="E48" i="3"/>
  <c r="E42" i="3"/>
  <c r="E36" i="3"/>
  <c r="E33" i="3"/>
  <c r="E29" i="3"/>
  <c r="C27" i="3"/>
  <c r="E17" i="3"/>
  <c r="E13" i="3"/>
  <c r="C11" i="3"/>
  <c r="J91" i="3" l="1"/>
  <c r="A5" i="2"/>
  <c r="B4" i="2"/>
  <c r="B32" i="1"/>
  <c r="H2" i="4" s="1"/>
  <c r="J136" i="3"/>
  <c r="J135" i="3"/>
  <c r="J151" i="3"/>
  <c r="J44" i="3"/>
  <c r="B5" i="4"/>
  <c r="C5" i="4" s="1"/>
  <c r="D5" i="4" s="1"/>
  <c r="E5" i="4" s="1"/>
  <c r="F5" i="4" s="1"/>
  <c r="B2" i="4"/>
  <c r="B3" i="4"/>
  <c r="C3" i="4" s="1"/>
  <c r="D3" i="4" s="1"/>
  <c r="E3" i="4" s="1"/>
  <c r="F3" i="4" s="1"/>
  <c r="B4" i="4"/>
  <c r="C4" i="4" s="1"/>
  <c r="D4" i="4" s="1"/>
  <c r="E4" i="4" s="1"/>
  <c r="F4" i="4" s="1"/>
  <c r="J11" i="3"/>
  <c r="J165" i="3"/>
  <c r="J73" i="3"/>
  <c r="K88" i="3"/>
  <c r="J55" i="3"/>
  <c r="J89" i="3"/>
  <c r="J61" i="3"/>
  <c r="J148" i="3"/>
  <c r="K165" i="3"/>
  <c r="K66" i="3"/>
  <c r="K122" i="3"/>
  <c r="F77" i="3"/>
  <c r="J180" i="3"/>
  <c r="G35" i="3"/>
  <c r="J21" i="3"/>
  <c r="J37" i="3"/>
  <c r="J124" i="3"/>
  <c r="J140" i="3"/>
  <c r="J31" i="3"/>
  <c r="J76" i="3"/>
  <c r="J25" i="3"/>
  <c r="J4" i="3"/>
  <c r="J12" i="3"/>
  <c r="J20" i="3"/>
  <c r="J28" i="3"/>
  <c r="K133" i="3"/>
  <c r="J42" i="3"/>
  <c r="K51" i="3"/>
  <c r="J60" i="3"/>
  <c r="J68" i="3"/>
  <c r="J85" i="3"/>
  <c r="J94" i="3"/>
  <c r="J102" i="3"/>
  <c r="J111" i="3"/>
  <c r="J120" i="3"/>
  <c r="J130" i="3"/>
  <c r="J138" i="3"/>
  <c r="J146" i="3"/>
  <c r="J154" i="3"/>
  <c r="J43" i="3"/>
  <c r="J50" i="3"/>
  <c r="J57" i="3"/>
  <c r="J65" i="3"/>
  <c r="J72" i="3"/>
  <c r="J80" i="3"/>
  <c r="J87" i="3"/>
  <c r="J95" i="3"/>
  <c r="J103" i="3"/>
  <c r="J110" i="3"/>
  <c r="J118" i="3"/>
  <c r="J178" i="3"/>
  <c r="K73" i="3"/>
  <c r="K137" i="3"/>
  <c r="K153" i="3"/>
  <c r="K169" i="3"/>
  <c r="K86" i="3"/>
  <c r="K166" i="3"/>
  <c r="K19" i="3"/>
  <c r="K35" i="3"/>
  <c r="K67" i="3"/>
  <c r="K83" i="3"/>
  <c r="K99" i="3"/>
  <c r="K160" i="3"/>
  <c r="K176" i="3"/>
  <c r="J92" i="3"/>
  <c r="F93" i="3"/>
  <c r="J101" i="3"/>
  <c r="F109" i="3"/>
  <c r="F117" i="3"/>
  <c r="F41" i="3"/>
  <c r="J144" i="3"/>
  <c r="J152" i="3"/>
  <c r="J127" i="3"/>
  <c r="J143" i="3"/>
  <c r="J36" i="3"/>
  <c r="J45" i="3"/>
  <c r="J71" i="3"/>
  <c r="J52" i="3"/>
  <c r="J82" i="3"/>
  <c r="J104" i="3"/>
  <c r="J157" i="3"/>
  <c r="J158" i="3"/>
  <c r="J173" i="3"/>
  <c r="K157" i="3"/>
  <c r="K173" i="3"/>
  <c r="K148" i="3"/>
  <c r="J29" i="3"/>
  <c r="J33" i="3"/>
  <c r="J8" i="3"/>
  <c r="K174" i="3"/>
  <c r="G2" i="3"/>
  <c r="J2" i="3"/>
  <c r="G18" i="3"/>
  <c r="J18" i="3"/>
  <c r="G34" i="3"/>
  <c r="J34" i="3"/>
  <c r="J9" i="3"/>
  <c r="J7" i="3"/>
  <c r="J13" i="3"/>
  <c r="J79" i="3"/>
  <c r="J59" i="3"/>
  <c r="J67" i="3"/>
  <c r="J74" i="3"/>
  <c r="J125" i="3"/>
  <c r="J141" i="3"/>
  <c r="J149" i="3"/>
  <c r="K109" i="3"/>
  <c r="K125" i="3"/>
  <c r="K141" i="3"/>
  <c r="K10" i="3"/>
  <c r="K26" i="3"/>
  <c r="K42" i="3"/>
  <c r="K58" i="3"/>
  <c r="K74" i="3"/>
  <c r="K106" i="3"/>
  <c r="K138" i="3"/>
  <c r="K116" i="3"/>
  <c r="K110" i="3"/>
  <c r="K2" i="3"/>
  <c r="J133" i="3"/>
  <c r="G3" i="3"/>
  <c r="J3" i="3"/>
  <c r="G132" i="3"/>
  <c r="J132" i="3"/>
  <c r="G15" i="3"/>
  <c r="J15" i="3"/>
  <c r="J17" i="3"/>
  <c r="J81" i="3"/>
  <c r="J90" i="3"/>
  <c r="J98" i="3"/>
  <c r="J126" i="3"/>
  <c r="J134" i="3"/>
  <c r="J150" i="3"/>
  <c r="J39" i="3"/>
  <c r="J84" i="3"/>
  <c r="J106" i="3"/>
  <c r="K17" i="3"/>
  <c r="K33" i="3"/>
  <c r="K49" i="3"/>
  <c r="K65" i="3"/>
  <c r="K81" i="3"/>
  <c r="K97" i="3"/>
  <c r="K27" i="3"/>
  <c r="K43" i="3"/>
  <c r="K59" i="3"/>
  <c r="K75" i="3"/>
  <c r="K91" i="3"/>
  <c r="L91" i="3" s="1"/>
  <c r="K107" i="3"/>
  <c r="K8" i="3"/>
  <c r="L8" i="3" s="1"/>
  <c r="K24" i="3"/>
  <c r="K40" i="3"/>
  <c r="K56" i="3"/>
  <c r="K72" i="3"/>
  <c r="K154" i="3"/>
  <c r="K18" i="3"/>
  <c r="J51" i="3"/>
  <c r="L51" i="3" s="1"/>
  <c r="J77" i="3"/>
  <c r="G128" i="3"/>
  <c r="J128" i="3"/>
  <c r="G10" i="3"/>
  <c r="J10" i="3"/>
  <c r="G26" i="3"/>
  <c r="J26" i="3"/>
  <c r="L26" i="3" s="1"/>
  <c r="G19" i="3"/>
  <c r="J19" i="3"/>
  <c r="J27" i="3"/>
  <c r="J6" i="3"/>
  <c r="J14" i="3"/>
  <c r="J22" i="3"/>
  <c r="J30" i="3"/>
  <c r="J23" i="3"/>
  <c r="J5" i="3"/>
  <c r="J123" i="3"/>
  <c r="F131" i="3"/>
  <c r="J131" i="3"/>
  <c r="J139" i="3"/>
  <c r="F147" i="3"/>
  <c r="J147" i="3"/>
  <c r="J155" i="3"/>
  <c r="J40" i="3"/>
  <c r="J49" i="3"/>
  <c r="J58" i="3"/>
  <c r="J66" i="3"/>
  <c r="J75" i="3"/>
  <c r="J83" i="3"/>
  <c r="J100" i="3"/>
  <c r="J109" i="3"/>
  <c r="L109" i="3" s="1"/>
  <c r="J117" i="3"/>
  <c r="J41" i="3"/>
  <c r="J63" i="3"/>
  <c r="J93" i="3"/>
  <c r="J108" i="3"/>
  <c r="J162" i="3"/>
  <c r="K117" i="3"/>
  <c r="K149" i="3"/>
  <c r="K114" i="3"/>
  <c r="K15" i="3"/>
  <c r="K34" i="3"/>
  <c r="K132" i="3"/>
  <c r="J163" i="3"/>
  <c r="J172" i="3"/>
  <c r="J156" i="3"/>
  <c r="J164" i="3"/>
  <c r="J171" i="3"/>
  <c r="K9" i="3"/>
  <c r="K25" i="3"/>
  <c r="K41" i="3"/>
  <c r="K57" i="3"/>
  <c r="K89" i="3"/>
  <c r="K105" i="3"/>
  <c r="K121" i="3"/>
  <c r="K6" i="3"/>
  <c r="K22" i="3"/>
  <c r="K38" i="3"/>
  <c r="K54" i="3"/>
  <c r="K70" i="3"/>
  <c r="K102" i="3"/>
  <c r="K118" i="3"/>
  <c r="L118" i="3" s="1"/>
  <c r="K134" i="3"/>
  <c r="K150" i="3"/>
  <c r="K3" i="3"/>
  <c r="K115" i="3"/>
  <c r="K131" i="3"/>
  <c r="K147" i="3"/>
  <c r="K163" i="3"/>
  <c r="K179" i="3"/>
  <c r="K16" i="3"/>
  <c r="K32" i="3"/>
  <c r="K48" i="3"/>
  <c r="K64" i="3"/>
  <c r="K80" i="3"/>
  <c r="K96" i="3"/>
  <c r="K112" i="3"/>
  <c r="K128" i="3"/>
  <c r="K144" i="3"/>
  <c r="J35" i="3"/>
  <c r="K50" i="3"/>
  <c r="J53" i="3"/>
  <c r="J62" i="3"/>
  <c r="J88" i="3"/>
  <c r="J96" i="3"/>
  <c r="J105" i="3"/>
  <c r="L105" i="3" s="1"/>
  <c r="J113" i="3"/>
  <c r="J122" i="3"/>
  <c r="J97" i="3"/>
  <c r="J112" i="3"/>
  <c r="J119" i="3"/>
  <c r="J166" i="3"/>
  <c r="J174" i="3"/>
  <c r="K13" i="3"/>
  <c r="K29" i="3"/>
  <c r="K45" i="3"/>
  <c r="K61" i="3"/>
  <c r="K77" i="3"/>
  <c r="K93" i="3"/>
  <c r="K90" i="3"/>
  <c r="K170" i="3"/>
  <c r="K7" i="3"/>
  <c r="K23" i="3"/>
  <c r="K39" i="3"/>
  <c r="K55" i="3"/>
  <c r="K71" i="3"/>
  <c r="K87" i="3"/>
  <c r="K103" i="3"/>
  <c r="K119" i="3"/>
  <c r="K135" i="3"/>
  <c r="K151" i="3"/>
  <c r="K167" i="3"/>
  <c r="K4" i="3"/>
  <c r="K20" i="3"/>
  <c r="K36" i="3"/>
  <c r="K52" i="3"/>
  <c r="K68" i="3"/>
  <c r="K84" i="3"/>
  <c r="K100" i="3"/>
  <c r="K164" i="3"/>
  <c r="K180" i="3"/>
  <c r="J16" i="3"/>
  <c r="J24" i="3"/>
  <c r="J32" i="3"/>
  <c r="L32" i="3" s="1"/>
  <c r="J38" i="3"/>
  <c r="J47" i="3"/>
  <c r="J56" i="3"/>
  <c r="J64" i="3"/>
  <c r="J107" i="3"/>
  <c r="J115" i="3"/>
  <c r="L115" i="3" s="1"/>
  <c r="J142" i="3"/>
  <c r="J46" i="3"/>
  <c r="J54" i="3"/>
  <c r="J69" i="3"/>
  <c r="J99" i="3"/>
  <c r="J114" i="3"/>
  <c r="J121" i="3"/>
  <c r="J159" i="3"/>
  <c r="J168" i="3"/>
  <c r="J176" i="3"/>
  <c r="J160" i="3"/>
  <c r="J167" i="3"/>
  <c r="J175" i="3"/>
  <c r="K113" i="3"/>
  <c r="K129" i="3"/>
  <c r="K145" i="3"/>
  <c r="K161" i="3"/>
  <c r="K177" i="3"/>
  <c r="K14" i="3"/>
  <c r="K30" i="3"/>
  <c r="K46" i="3"/>
  <c r="K62" i="3"/>
  <c r="K78" i="3"/>
  <c r="K94" i="3"/>
  <c r="K126" i="3"/>
  <c r="K142" i="3"/>
  <c r="K158" i="3"/>
  <c r="K11" i="3"/>
  <c r="F123" i="3"/>
  <c r="K123" i="3"/>
  <c r="K139" i="3"/>
  <c r="K155" i="3"/>
  <c r="F171" i="3"/>
  <c r="K171" i="3"/>
  <c r="K104" i="3"/>
  <c r="K120" i="3"/>
  <c r="K136" i="3"/>
  <c r="L136" i="3" s="1"/>
  <c r="K152" i="3"/>
  <c r="K168" i="3"/>
  <c r="J48" i="3"/>
  <c r="J70" i="3"/>
  <c r="J78" i="3"/>
  <c r="J86" i="3"/>
  <c r="J116" i="3"/>
  <c r="J129" i="3"/>
  <c r="J137" i="3"/>
  <c r="J145" i="3"/>
  <c r="J153" i="3"/>
  <c r="L153" i="3" s="1"/>
  <c r="J161" i="3"/>
  <c r="L161" i="3" s="1"/>
  <c r="J170" i="3"/>
  <c r="J179" i="3"/>
  <c r="J169" i="3"/>
  <c r="J177" i="3"/>
  <c r="K5" i="3"/>
  <c r="K21" i="3"/>
  <c r="K37" i="3"/>
  <c r="K53" i="3"/>
  <c r="K69" i="3"/>
  <c r="K85" i="3"/>
  <c r="K101" i="3"/>
  <c r="K82" i="3"/>
  <c r="L82" i="3" s="1"/>
  <c r="K98" i="3"/>
  <c r="K130" i="3"/>
  <c r="K146" i="3"/>
  <c r="L146" i="3" s="1"/>
  <c r="K162" i="3"/>
  <c r="K178" i="3"/>
  <c r="K31" i="3"/>
  <c r="K47" i="3"/>
  <c r="K63" i="3"/>
  <c r="K79" i="3"/>
  <c r="K95" i="3"/>
  <c r="K111" i="3"/>
  <c r="L111" i="3" s="1"/>
  <c r="K127" i="3"/>
  <c r="K143" i="3"/>
  <c r="K159" i="3"/>
  <c r="K175" i="3"/>
  <c r="K12" i="3"/>
  <c r="L12" i="3" s="1"/>
  <c r="K28" i="3"/>
  <c r="K44" i="3"/>
  <c r="K60" i="3"/>
  <c r="K76" i="3"/>
  <c r="K92" i="3"/>
  <c r="K108" i="3"/>
  <c r="K124" i="3"/>
  <c r="K140" i="3"/>
  <c r="K156" i="3"/>
  <c r="K172" i="3"/>
  <c r="L172" i="3" s="1"/>
  <c r="L47" i="3"/>
  <c r="F159" i="3"/>
  <c r="F167" i="3"/>
  <c r="F175" i="3"/>
  <c r="F121" i="3"/>
  <c r="F61" i="3"/>
  <c r="F73" i="3"/>
  <c r="F101" i="3"/>
  <c r="G127" i="3"/>
  <c r="G135" i="3"/>
  <c r="G143" i="3"/>
  <c r="G151" i="3"/>
  <c r="F65" i="3"/>
  <c r="F155" i="3"/>
  <c r="G29" i="3"/>
  <c r="G33" i="3"/>
  <c r="G8" i="3"/>
  <c r="G16" i="3"/>
  <c r="G24" i="3"/>
  <c r="G32" i="3"/>
  <c r="F179" i="3"/>
  <c r="G6" i="3"/>
  <c r="G22" i="3"/>
  <c r="F53" i="3"/>
  <c r="G62" i="3"/>
  <c r="G79" i="3"/>
  <c r="G88" i="3"/>
  <c r="G96" i="3"/>
  <c r="F105" i="3"/>
  <c r="G122" i="3"/>
  <c r="F37" i="3"/>
  <c r="G52" i="3"/>
  <c r="G59" i="3"/>
  <c r="G67" i="3"/>
  <c r="G74" i="3"/>
  <c r="F89" i="3"/>
  <c r="G104" i="3"/>
  <c r="G112" i="3"/>
  <c r="G125" i="3"/>
  <c r="G133" i="3"/>
  <c r="G141" i="3"/>
  <c r="G149" i="3"/>
  <c r="F81" i="3"/>
  <c r="F139" i="3"/>
  <c r="G124" i="3"/>
  <c r="F25" i="3"/>
  <c r="F5" i="3"/>
  <c r="F97" i="3"/>
  <c r="F113" i="3"/>
  <c r="F9" i="3"/>
  <c r="F13" i="3"/>
  <c r="G144" i="3"/>
  <c r="F163" i="3"/>
  <c r="G27" i="3"/>
  <c r="G136" i="3"/>
  <c r="G14" i="3"/>
  <c r="G30" i="3"/>
  <c r="G161" i="3"/>
  <c r="G170" i="3"/>
  <c r="G162" i="3"/>
  <c r="G169" i="3"/>
  <c r="G177" i="3"/>
  <c r="G31" i="3"/>
  <c r="G152" i="3"/>
  <c r="G45" i="3"/>
  <c r="G71" i="3"/>
  <c r="G97" i="3"/>
  <c r="G119" i="3"/>
  <c r="G23" i="3"/>
  <c r="G5" i="3"/>
  <c r="G148" i="3"/>
  <c r="G38" i="3"/>
  <c r="G47" i="3"/>
  <c r="G56" i="3"/>
  <c r="G64" i="3"/>
  <c r="G73" i="3"/>
  <c r="G81" i="3"/>
  <c r="G90" i="3"/>
  <c r="G98" i="3"/>
  <c r="G107" i="3"/>
  <c r="G115" i="3"/>
  <c r="G126" i="3"/>
  <c r="G134" i="3"/>
  <c r="G142" i="3"/>
  <c r="G150" i="3"/>
  <c r="G39" i="3"/>
  <c r="G46" i="3"/>
  <c r="G54" i="3"/>
  <c r="G61" i="3"/>
  <c r="G69" i="3"/>
  <c r="G76" i="3"/>
  <c r="G84" i="3"/>
  <c r="G91" i="3"/>
  <c r="G99" i="3"/>
  <c r="G106" i="3"/>
  <c r="G114" i="3"/>
  <c r="G121" i="3"/>
  <c r="G163" i="3"/>
  <c r="G172" i="3"/>
  <c r="G156" i="3"/>
  <c r="G164" i="3"/>
  <c r="G171" i="3"/>
  <c r="G178" i="3"/>
  <c r="G53" i="3"/>
  <c r="H53" i="3" s="1"/>
  <c r="G105" i="3"/>
  <c r="H105" i="3" s="1"/>
  <c r="G44" i="3"/>
  <c r="G89" i="3"/>
  <c r="G21" i="3"/>
  <c r="G140" i="3"/>
  <c r="G25" i="3"/>
  <c r="H25" i="3" s="1"/>
  <c r="G4" i="3"/>
  <c r="G12" i="3"/>
  <c r="G20" i="3"/>
  <c r="G28" i="3"/>
  <c r="G123" i="3"/>
  <c r="G131" i="3"/>
  <c r="G139" i="3"/>
  <c r="G147" i="3"/>
  <c r="G155" i="3"/>
  <c r="G40" i="3"/>
  <c r="G49" i="3"/>
  <c r="G58" i="3"/>
  <c r="G66" i="3"/>
  <c r="G75" i="3"/>
  <c r="G83" i="3"/>
  <c r="G92" i="3"/>
  <c r="G100" i="3"/>
  <c r="G109" i="3"/>
  <c r="G117" i="3"/>
  <c r="G41" i="3"/>
  <c r="G48" i="3"/>
  <c r="G55" i="3"/>
  <c r="G63" i="3"/>
  <c r="G70" i="3"/>
  <c r="G78" i="3"/>
  <c r="G86" i="3"/>
  <c r="G93" i="3"/>
  <c r="H93" i="3" s="1"/>
  <c r="G101" i="3"/>
  <c r="G108" i="3"/>
  <c r="G116" i="3"/>
  <c r="G129" i="3"/>
  <c r="G137" i="3"/>
  <c r="G145" i="3"/>
  <c r="G153" i="3"/>
  <c r="G157" i="3"/>
  <c r="G166" i="3"/>
  <c r="G174" i="3"/>
  <c r="G158" i="3"/>
  <c r="G165" i="3"/>
  <c r="G173" i="3"/>
  <c r="G180" i="3"/>
  <c r="G17" i="3"/>
  <c r="G36" i="3"/>
  <c r="G113" i="3"/>
  <c r="G37" i="3"/>
  <c r="H37" i="3" s="1"/>
  <c r="G82" i="3"/>
  <c r="G179" i="3"/>
  <c r="H179" i="3" s="1"/>
  <c r="G11" i="3"/>
  <c r="G9" i="3"/>
  <c r="G7" i="3"/>
  <c r="G13" i="3"/>
  <c r="G42" i="3"/>
  <c r="G51" i="3"/>
  <c r="G60" i="3"/>
  <c r="G68" i="3"/>
  <c r="G77" i="3"/>
  <c r="G85" i="3"/>
  <c r="G94" i="3"/>
  <c r="G102" i="3"/>
  <c r="G111" i="3"/>
  <c r="G120" i="3"/>
  <c r="G130" i="3"/>
  <c r="G138" i="3"/>
  <c r="G146" i="3"/>
  <c r="G154" i="3"/>
  <c r="G43" i="3"/>
  <c r="G50" i="3"/>
  <c r="G57" i="3"/>
  <c r="G65" i="3"/>
  <c r="G72" i="3"/>
  <c r="G80" i="3"/>
  <c r="G87" i="3"/>
  <c r="G95" i="3"/>
  <c r="G103" i="3"/>
  <c r="G110" i="3"/>
  <c r="G118" i="3"/>
  <c r="G159" i="3"/>
  <c r="G168" i="3"/>
  <c r="G176" i="3"/>
  <c r="G160" i="3"/>
  <c r="G167" i="3"/>
  <c r="H167" i="3" s="1"/>
  <c r="G175" i="3"/>
  <c r="H175" i="3" s="1"/>
  <c r="F38" i="3"/>
  <c r="F54" i="3"/>
  <c r="F58" i="3"/>
  <c r="F78" i="3"/>
  <c r="F90" i="3"/>
  <c r="F98" i="3"/>
  <c r="F106" i="3"/>
  <c r="F114" i="3"/>
  <c r="H114" i="3" s="1"/>
  <c r="F124" i="3"/>
  <c r="F128" i="3"/>
  <c r="F144" i="3"/>
  <c r="F152" i="3"/>
  <c r="H152" i="3" s="1"/>
  <c r="F156" i="3"/>
  <c r="F164" i="3"/>
  <c r="F172" i="3"/>
  <c r="H172" i="3" s="1"/>
  <c r="F180" i="3"/>
  <c r="F21" i="3"/>
  <c r="F33" i="3"/>
  <c r="F143" i="3"/>
  <c r="H143" i="3" s="1"/>
  <c r="F2" i="3"/>
  <c r="F14" i="3"/>
  <c r="F30" i="3"/>
  <c r="F46" i="3"/>
  <c r="F70" i="3"/>
  <c r="F82" i="3"/>
  <c r="F110" i="3"/>
  <c r="F122" i="3"/>
  <c r="F136" i="3"/>
  <c r="F49" i="3"/>
  <c r="F85" i="3"/>
  <c r="F127" i="3"/>
  <c r="F151" i="3"/>
  <c r="H151" i="3" s="1"/>
  <c r="F6" i="3"/>
  <c r="F18" i="3"/>
  <c r="F26" i="3"/>
  <c r="F50" i="3"/>
  <c r="F62" i="3"/>
  <c r="H62" i="3" s="1"/>
  <c r="F74" i="3"/>
  <c r="F86" i="3"/>
  <c r="F94" i="3"/>
  <c r="F102" i="3"/>
  <c r="F140" i="3"/>
  <c r="F148" i="3"/>
  <c r="F160" i="3"/>
  <c r="F3" i="3"/>
  <c r="F7" i="3"/>
  <c r="F11" i="3"/>
  <c r="F15" i="3"/>
  <c r="F19" i="3"/>
  <c r="F23" i="3"/>
  <c r="F27" i="3"/>
  <c r="F31" i="3"/>
  <c r="F35" i="3"/>
  <c r="H35" i="3" s="1"/>
  <c r="F39" i="3"/>
  <c r="H39" i="3" s="1"/>
  <c r="F43" i="3"/>
  <c r="F47" i="3"/>
  <c r="F51" i="3"/>
  <c r="F55" i="3"/>
  <c r="F59" i="3"/>
  <c r="F63" i="3"/>
  <c r="F67" i="3"/>
  <c r="F71" i="3"/>
  <c r="F75" i="3"/>
  <c r="F79" i="3"/>
  <c r="F83" i="3"/>
  <c r="F87" i="3"/>
  <c r="F91" i="3"/>
  <c r="F95" i="3"/>
  <c r="F99" i="3"/>
  <c r="F103" i="3"/>
  <c r="F107" i="3"/>
  <c r="F111" i="3"/>
  <c r="F115" i="3"/>
  <c r="H115" i="3" s="1"/>
  <c r="F119" i="3"/>
  <c r="F125" i="3"/>
  <c r="H125" i="3" s="1"/>
  <c r="F129" i="3"/>
  <c r="F133" i="3"/>
  <c r="F137" i="3"/>
  <c r="F141" i="3"/>
  <c r="F145" i="3"/>
  <c r="F149" i="3"/>
  <c r="F153" i="3"/>
  <c r="F157" i="3"/>
  <c r="F161" i="3"/>
  <c r="F165" i="3"/>
  <c r="F169" i="3"/>
  <c r="F173" i="3"/>
  <c r="F177" i="3"/>
  <c r="F17" i="3"/>
  <c r="F29" i="3"/>
  <c r="F45" i="3"/>
  <c r="F57" i="3"/>
  <c r="F69" i="3"/>
  <c r="F135" i="3"/>
  <c r="H135" i="3" s="1"/>
  <c r="F10" i="3"/>
  <c r="F22" i="3"/>
  <c r="F34" i="3"/>
  <c r="F42" i="3"/>
  <c r="F66" i="3"/>
  <c r="F118" i="3"/>
  <c r="F132" i="3"/>
  <c r="F168" i="3"/>
  <c r="F176" i="3"/>
  <c r="F4" i="3"/>
  <c r="F8" i="3"/>
  <c r="F12" i="3"/>
  <c r="F16" i="3"/>
  <c r="F20" i="3"/>
  <c r="F24" i="3"/>
  <c r="F28" i="3"/>
  <c r="F32" i="3"/>
  <c r="F36" i="3"/>
  <c r="F40" i="3"/>
  <c r="F44" i="3"/>
  <c r="F48" i="3"/>
  <c r="F52" i="3"/>
  <c r="F56" i="3"/>
  <c r="F60" i="3"/>
  <c r="F64" i="3"/>
  <c r="F68" i="3"/>
  <c r="F72" i="3"/>
  <c r="F76" i="3"/>
  <c r="F80" i="3"/>
  <c r="F84" i="3"/>
  <c r="F88" i="3"/>
  <c r="F92" i="3"/>
  <c r="F96" i="3"/>
  <c r="F100" i="3"/>
  <c r="F104" i="3"/>
  <c r="F108" i="3"/>
  <c r="F112" i="3"/>
  <c r="F116" i="3"/>
  <c r="F120" i="3"/>
  <c r="F126" i="3"/>
  <c r="F130" i="3"/>
  <c r="F134" i="3"/>
  <c r="F138" i="3"/>
  <c r="F142" i="3"/>
  <c r="F146" i="3"/>
  <c r="F150" i="3"/>
  <c r="F154" i="3"/>
  <c r="F158" i="3"/>
  <c r="F162" i="3"/>
  <c r="F166" i="3"/>
  <c r="F170" i="3"/>
  <c r="F174" i="3"/>
  <c r="F178" i="3"/>
  <c r="L178" i="3" l="1"/>
  <c r="L122" i="3"/>
  <c r="F3" i="2"/>
  <c r="G3" i="2" s="1"/>
  <c r="L101" i="3"/>
  <c r="L169" i="3"/>
  <c r="L120" i="3"/>
  <c r="H132" i="3"/>
  <c r="H2" i="3"/>
  <c r="L95" i="3"/>
  <c r="L31" i="3"/>
  <c r="L85" i="3"/>
  <c r="L21" i="3"/>
  <c r="L160" i="3"/>
  <c r="L61" i="3"/>
  <c r="L13" i="3"/>
  <c r="L44" i="3"/>
  <c r="F2" i="2"/>
  <c r="G2" i="2" s="1"/>
  <c r="H4" i="4"/>
  <c r="G4" i="4" s="1"/>
  <c r="L151" i="3"/>
  <c r="H3" i="4"/>
  <c r="G3" i="4" s="1"/>
  <c r="L34" i="3"/>
  <c r="H147" i="3"/>
  <c r="F4" i="2"/>
  <c r="G4" i="2" s="1"/>
  <c r="C4" i="2"/>
  <c r="D4" i="2"/>
  <c r="A6" i="2"/>
  <c r="E5" i="2"/>
  <c r="B5" i="2"/>
  <c r="H26" i="3"/>
  <c r="L143" i="3"/>
  <c r="L42" i="3"/>
  <c r="L73" i="3"/>
  <c r="H128" i="3"/>
  <c r="H41" i="3"/>
  <c r="L140" i="3"/>
  <c r="L27" i="3"/>
  <c r="L106" i="3"/>
  <c r="L68" i="3"/>
  <c r="L4" i="3"/>
  <c r="L89" i="3"/>
  <c r="L19" i="3"/>
  <c r="L52" i="3"/>
  <c r="L57" i="3"/>
  <c r="L133" i="3"/>
  <c r="L99" i="3"/>
  <c r="L87" i="3"/>
  <c r="L66" i="3"/>
  <c r="C2" i="4"/>
  <c r="D2" i="4" s="1"/>
  <c r="E2" i="4" s="1"/>
  <c r="F2" i="4" s="1"/>
  <c r="L148" i="3"/>
  <c r="L11" i="3"/>
  <c r="L135" i="3"/>
  <c r="L70" i="3"/>
  <c r="L65" i="3"/>
  <c r="L37" i="3"/>
  <c r="L94" i="3"/>
  <c r="H10" i="3"/>
  <c r="H77" i="3"/>
  <c r="L35" i="3"/>
  <c r="L154" i="3"/>
  <c r="L126" i="3"/>
  <c r="L56" i="3"/>
  <c r="L36" i="3"/>
  <c r="L29" i="3"/>
  <c r="L144" i="3"/>
  <c r="L164" i="3"/>
  <c r="L40" i="3"/>
  <c r="L72" i="3"/>
  <c r="L90" i="3"/>
  <c r="L83" i="3"/>
  <c r="L110" i="3"/>
  <c r="L50" i="3"/>
  <c r="L180" i="3"/>
  <c r="L107" i="3"/>
  <c r="L88" i="3"/>
  <c r="L49" i="3"/>
  <c r="L74" i="3"/>
  <c r="H123" i="3"/>
  <c r="H18" i="3"/>
  <c r="H171" i="3"/>
  <c r="H117" i="3"/>
  <c r="L108" i="3"/>
  <c r="L168" i="3"/>
  <c r="L158" i="3"/>
  <c r="L55" i="3"/>
  <c r="L174" i="3"/>
  <c r="L96" i="3"/>
  <c r="L102" i="3"/>
  <c r="L92" i="3"/>
  <c r="L28" i="3"/>
  <c r="L170" i="3"/>
  <c r="L78" i="3"/>
  <c r="L114" i="3"/>
  <c r="L14" i="3"/>
  <c r="L138" i="3"/>
  <c r="L104" i="3"/>
  <c r="L43" i="3"/>
  <c r="L130" i="3"/>
  <c r="L20" i="3"/>
  <c r="H112" i="3"/>
  <c r="H16" i="3"/>
  <c r="H122" i="3"/>
  <c r="L127" i="3"/>
  <c r="L80" i="3"/>
  <c r="L58" i="3"/>
  <c r="L6" i="3"/>
  <c r="L124" i="3"/>
  <c r="L60" i="3"/>
  <c r="L116" i="3"/>
  <c r="L48" i="3"/>
  <c r="L71" i="3"/>
  <c r="L112" i="3"/>
  <c r="L25" i="3"/>
  <c r="L75" i="3"/>
  <c r="L39" i="3"/>
  <c r="L98" i="3"/>
  <c r="L15" i="3"/>
  <c r="L3" i="3"/>
  <c r="L18" i="3"/>
  <c r="L165" i="3"/>
  <c r="L141" i="3"/>
  <c r="H88" i="3"/>
  <c r="H56" i="3"/>
  <c r="H24" i="3"/>
  <c r="H149" i="3"/>
  <c r="H67" i="3"/>
  <c r="H3" i="3"/>
  <c r="H6" i="3"/>
  <c r="H61" i="3"/>
  <c r="L179" i="3"/>
  <c r="L145" i="3"/>
  <c r="L86" i="3"/>
  <c r="L38" i="3"/>
  <c r="L173" i="3"/>
  <c r="L59" i="3"/>
  <c r="H170" i="3"/>
  <c r="H79" i="3"/>
  <c r="H15" i="3"/>
  <c r="H109" i="3"/>
  <c r="H131" i="3"/>
  <c r="L137" i="3"/>
  <c r="L152" i="3"/>
  <c r="L113" i="3"/>
  <c r="L176" i="3"/>
  <c r="L46" i="3"/>
  <c r="L64" i="3"/>
  <c r="L103" i="3"/>
  <c r="L45" i="3"/>
  <c r="L166" i="3"/>
  <c r="L117" i="3"/>
  <c r="L10" i="3"/>
  <c r="H159" i="3"/>
  <c r="H155" i="3"/>
  <c r="L76" i="3"/>
  <c r="L93" i="3"/>
  <c r="L155" i="3"/>
  <c r="L33" i="3"/>
  <c r="L67" i="3"/>
  <c r="L7" i="3"/>
  <c r="L157" i="3"/>
  <c r="L131" i="3"/>
  <c r="L5" i="3"/>
  <c r="H100" i="3"/>
  <c r="H4" i="3"/>
  <c r="H22" i="3"/>
  <c r="H29" i="3"/>
  <c r="H74" i="3"/>
  <c r="H98" i="3"/>
  <c r="H5" i="3"/>
  <c r="L177" i="3"/>
  <c r="L129" i="3"/>
  <c r="L175" i="3"/>
  <c r="L142" i="3"/>
  <c r="L24" i="3"/>
  <c r="L119" i="3"/>
  <c r="L62" i="3"/>
  <c r="L156" i="3"/>
  <c r="L63" i="3"/>
  <c r="L100" i="3"/>
  <c r="L147" i="3"/>
  <c r="L23" i="3"/>
  <c r="L150" i="3"/>
  <c r="L125" i="3"/>
  <c r="L9" i="3"/>
  <c r="H178" i="3"/>
  <c r="H64" i="3"/>
  <c r="H48" i="3"/>
  <c r="H13" i="3"/>
  <c r="H81" i="3"/>
  <c r="L167" i="3"/>
  <c r="L159" i="3"/>
  <c r="L69" i="3"/>
  <c r="L16" i="3"/>
  <c r="L53" i="3"/>
  <c r="L162" i="3"/>
  <c r="L41" i="3"/>
  <c r="L123" i="3"/>
  <c r="L30" i="3"/>
  <c r="L128" i="3"/>
  <c r="L77" i="3"/>
  <c r="L134" i="3"/>
  <c r="L81" i="3"/>
  <c r="L132" i="3"/>
  <c r="L79" i="3"/>
  <c r="L2" i="3"/>
  <c r="H76" i="3"/>
  <c r="H31" i="3"/>
  <c r="H136" i="3"/>
  <c r="H73" i="3"/>
  <c r="H101" i="3"/>
  <c r="L121" i="3"/>
  <c r="L54" i="3"/>
  <c r="L97" i="3"/>
  <c r="L171" i="3"/>
  <c r="L163" i="3"/>
  <c r="L139" i="3"/>
  <c r="L22" i="3"/>
  <c r="L84" i="3"/>
  <c r="L17" i="3"/>
  <c r="L149" i="3"/>
  <c r="H52" i="3"/>
  <c r="H121" i="3"/>
  <c r="H104" i="3"/>
  <c r="H8" i="3"/>
  <c r="H141" i="3"/>
  <c r="H97" i="3"/>
  <c r="H59" i="3"/>
  <c r="H127" i="3"/>
  <c r="H65" i="3"/>
  <c r="H124" i="3"/>
  <c r="H113" i="3"/>
  <c r="H163" i="3"/>
  <c r="H133" i="3"/>
  <c r="H144" i="3"/>
  <c r="H89" i="3"/>
  <c r="H14" i="3"/>
  <c r="H33" i="3"/>
  <c r="H9" i="3"/>
  <c r="H162" i="3"/>
  <c r="H96" i="3"/>
  <c r="H32" i="3"/>
  <c r="H139" i="3"/>
  <c r="H90" i="3"/>
  <c r="H177" i="3"/>
  <c r="H161" i="3"/>
  <c r="H126" i="3"/>
  <c r="H27" i="3"/>
  <c r="H36" i="3"/>
  <c r="H20" i="3"/>
  <c r="H169" i="3"/>
  <c r="H180" i="3"/>
  <c r="H78" i="3"/>
  <c r="H86" i="3"/>
  <c r="H38" i="3"/>
  <c r="H91" i="3"/>
  <c r="H30" i="3"/>
  <c r="H108" i="3"/>
  <c r="H23" i="3"/>
  <c r="H164" i="3"/>
  <c r="H118" i="3"/>
  <c r="H82" i="3"/>
  <c r="H54" i="3"/>
  <c r="H156" i="3"/>
  <c r="H142" i="3"/>
  <c r="H153" i="3"/>
  <c r="H7" i="3"/>
  <c r="H50" i="3"/>
  <c r="H70" i="3"/>
  <c r="H119" i="3"/>
  <c r="H94" i="3"/>
  <c r="H157" i="3"/>
  <c r="H28" i="3"/>
  <c r="H107" i="3"/>
  <c r="H150" i="3"/>
  <c r="H110" i="3"/>
  <c r="H138" i="3"/>
  <c r="H102" i="3"/>
  <c r="H120" i="3"/>
  <c r="H72" i="3"/>
  <c r="H40" i="3"/>
  <c r="H168" i="3"/>
  <c r="H158" i="3"/>
  <c r="H145" i="3"/>
  <c r="H129" i="3"/>
  <c r="H58" i="3"/>
  <c r="H103" i="3"/>
  <c r="H87" i="3"/>
  <c r="H71" i="3"/>
  <c r="H55" i="3"/>
  <c r="H116" i="3"/>
  <c r="H174" i="3"/>
  <c r="H173" i="3"/>
  <c r="H99" i="3"/>
  <c r="H51" i="3"/>
  <c r="H19" i="3"/>
  <c r="H106" i="3"/>
  <c r="H148" i="3"/>
  <c r="H130" i="3"/>
  <c r="H49" i="3"/>
  <c r="H45" i="3"/>
  <c r="H68" i="3"/>
  <c r="H83" i="3"/>
  <c r="H140" i="3"/>
  <c r="H154" i="3"/>
  <c r="H80" i="3"/>
  <c r="H69" i="3"/>
  <c r="H166" i="3"/>
  <c r="H137" i="3"/>
  <c r="H111" i="3"/>
  <c r="H95" i="3"/>
  <c r="H63" i="3"/>
  <c r="H47" i="3"/>
  <c r="H160" i="3"/>
  <c r="H134" i="3"/>
  <c r="H85" i="3"/>
  <c r="H21" i="3"/>
  <c r="H84" i="3"/>
  <c r="H146" i="3"/>
  <c r="H42" i="3"/>
  <c r="H92" i="3"/>
  <c r="H60" i="3"/>
  <c r="H44" i="3"/>
  <c r="H12" i="3"/>
  <c r="H34" i="3"/>
  <c r="H176" i="3"/>
  <c r="H46" i="3"/>
  <c r="H57" i="3"/>
  <c r="H17" i="3"/>
  <c r="H165" i="3"/>
  <c r="H66" i="3"/>
  <c r="H75" i="3"/>
  <c r="H43" i="3"/>
  <c r="H11" i="3"/>
  <c r="C5" i="2" l="1"/>
  <c r="D5" i="2"/>
  <c r="H5" i="4"/>
  <c r="G5" i="4" s="1"/>
  <c r="F5" i="2"/>
  <c r="G5" i="2" s="1"/>
  <c r="E6" i="2"/>
  <c r="A7" i="2"/>
  <c r="B6" i="4"/>
  <c r="C6" i="4" s="1"/>
  <c r="D6" i="4" s="1"/>
  <c r="E6" i="4" s="1"/>
  <c r="F6" i="4" s="1"/>
  <c r="B6" i="2"/>
  <c r="G2" i="4"/>
  <c r="B7" i="4" l="1"/>
  <c r="C7" i="4" s="1"/>
  <c r="D7" i="4" s="1"/>
  <c r="E7" i="4" s="1"/>
  <c r="F7" i="4" s="1"/>
  <c r="A8" i="2"/>
  <c r="B7" i="2"/>
  <c r="E7" i="2"/>
  <c r="D6" i="2"/>
  <c r="C6" i="2"/>
  <c r="F6" i="2"/>
  <c r="G6" i="2" s="1"/>
  <c r="H6" i="4"/>
  <c r="G6" i="4" s="1"/>
  <c r="D7" i="2" l="1"/>
  <c r="C7" i="2"/>
  <c r="A9" i="2"/>
  <c r="E8" i="2"/>
  <c r="B8" i="4"/>
  <c r="C8" i="4" s="1"/>
  <c r="D8" i="4" s="1"/>
  <c r="E8" i="4" s="1"/>
  <c r="F8" i="4" s="1"/>
  <c r="B8" i="2"/>
  <c r="H7" i="4"/>
  <c r="G7" i="4" s="1"/>
  <c r="F7" i="2"/>
  <c r="G7" i="2" s="1"/>
  <c r="F8" i="2" l="1"/>
  <c r="G8" i="2" s="1"/>
  <c r="H8" i="4"/>
  <c r="G8" i="4" s="1"/>
  <c r="B9" i="4"/>
  <c r="C9" i="4" s="1"/>
  <c r="D9" i="4" s="1"/>
  <c r="E9" i="4" s="1"/>
  <c r="F9" i="4" s="1"/>
  <c r="E9" i="2"/>
  <c r="B9" i="2"/>
  <c r="A10" i="2"/>
  <c r="D8" i="2"/>
  <c r="C8" i="2"/>
  <c r="F9" i="2" l="1"/>
  <c r="G9" i="2" s="1"/>
  <c r="H9" i="4"/>
  <c r="G9" i="4" s="1"/>
  <c r="A11" i="2"/>
  <c r="E10" i="2"/>
  <c r="B10" i="4"/>
  <c r="C10" i="4" s="1"/>
  <c r="D10" i="4" s="1"/>
  <c r="E10" i="4" s="1"/>
  <c r="F10" i="4" s="1"/>
  <c r="B10" i="2"/>
  <c r="D9" i="2"/>
  <c r="C9" i="2"/>
  <c r="H10" i="4" l="1"/>
  <c r="G10" i="4" s="1"/>
  <c r="F10" i="2"/>
  <c r="G10" i="2" s="1"/>
  <c r="A12" i="2"/>
  <c r="B11" i="2"/>
  <c r="E11" i="2"/>
  <c r="B11" i="4"/>
  <c r="C11" i="4" s="1"/>
  <c r="D11" i="4" s="1"/>
  <c r="E11" i="4" s="1"/>
  <c r="F11" i="4" s="1"/>
  <c r="C10" i="2"/>
  <c r="D10" i="2"/>
  <c r="B12" i="2" l="1"/>
  <c r="A13" i="2"/>
  <c r="E12" i="2"/>
  <c r="B12" i="4"/>
  <c r="C12" i="4" s="1"/>
  <c r="D12" i="4" s="1"/>
  <c r="E12" i="4" s="1"/>
  <c r="F12" i="4" s="1"/>
  <c r="D11" i="2"/>
  <c r="C11" i="2"/>
  <c r="F11" i="2"/>
  <c r="G11" i="2" s="1"/>
  <c r="H11" i="4"/>
  <c r="G11" i="4" s="1"/>
  <c r="H12" i="4" l="1"/>
  <c r="G12" i="4" s="1"/>
  <c r="F12" i="2"/>
  <c r="G12" i="2" s="1"/>
  <c r="A14" i="2"/>
  <c r="E13" i="2"/>
  <c r="B13" i="2"/>
  <c r="B13" i="4"/>
  <c r="C13" i="4" s="1"/>
  <c r="D13" i="4" s="1"/>
  <c r="E13" i="4" s="1"/>
  <c r="F13" i="4" s="1"/>
  <c r="C12" i="2"/>
  <c r="D12" i="2"/>
  <c r="H13" i="4" l="1"/>
  <c r="G13" i="4" s="1"/>
  <c r="F13" i="2"/>
  <c r="G13" i="2" s="1"/>
  <c r="B14" i="2"/>
  <c r="E14" i="2"/>
  <c r="A15" i="2"/>
  <c r="B14" i="4"/>
  <c r="C14" i="4" s="1"/>
  <c r="D14" i="4" s="1"/>
  <c r="E14" i="4" s="1"/>
  <c r="F14" i="4" s="1"/>
  <c r="C13" i="2"/>
  <c r="D13" i="2"/>
  <c r="F14" i="2" l="1"/>
  <c r="G14" i="2" s="1"/>
  <c r="H14" i="4"/>
  <c r="G14" i="4" s="1"/>
  <c r="C14" i="2"/>
  <c r="D14" i="2"/>
  <c r="E15" i="2"/>
  <c r="B15" i="4"/>
  <c r="C15" i="4" s="1"/>
  <c r="D15" i="4" s="1"/>
  <c r="E15" i="4" s="1"/>
  <c r="F15" i="4" s="1"/>
  <c r="A16" i="2"/>
  <c r="B15" i="2"/>
  <c r="F15" i="2" l="1"/>
  <c r="G15" i="2" s="1"/>
  <c r="H15" i="4"/>
  <c r="G15" i="4" s="1"/>
  <c r="B16" i="2"/>
  <c r="E16" i="2"/>
  <c r="B16" i="4"/>
  <c r="C16" i="4" s="1"/>
  <c r="D16" i="4" s="1"/>
  <c r="E16" i="4" s="1"/>
  <c r="F16" i="4" s="1"/>
  <c r="A17" i="2"/>
  <c r="D15" i="2"/>
  <c r="C15" i="2"/>
  <c r="B17" i="4" l="1"/>
  <c r="C17" i="4" s="1"/>
  <c r="D17" i="4" s="1"/>
  <c r="E17" i="4" s="1"/>
  <c r="F17" i="4" s="1"/>
  <c r="A18" i="2"/>
  <c r="E17" i="2"/>
  <c r="B17" i="2"/>
  <c r="H16" i="4"/>
  <c r="G16" i="4" s="1"/>
  <c r="F16" i="2"/>
  <c r="G16" i="2" s="1"/>
  <c r="D16" i="2"/>
  <c r="C16" i="2"/>
  <c r="D17" i="2" l="1"/>
  <c r="C17" i="2"/>
  <c r="H17" i="4"/>
  <c r="G17" i="4" s="1"/>
  <c r="F17" i="2"/>
  <c r="G17" i="2" s="1"/>
  <c r="A19" i="2"/>
  <c r="B18" i="2"/>
  <c r="E18" i="2"/>
  <c r="B18" i="4"/>
  <c r="C18" i="4" s="1"/>
  <c r="D18" i="4" s="1"/>
  <c r="E18" i="4" s="1"/>
  <c r="F18" i="4" s="1"/>
  <c r="C18" i="2" l="1"/>
  <c r="D18" i="2"/>
  <c r="H18" i="4"/>
  <c r="G18" i="4" s="1"/>
  <c r="F18" i="2"/>
  <c r="G18" i="2" s="1"/>
  <c r="A20" i="2"/>
  <c r="B19" i="2"/>
  <c r="E19" i="2"/>
  <c r="B19" i="4"/>
  <c r="C19" i="4" s="1"/>
  <c r="D19" i="4" s="1"/>
  <c r="E19" i="4" s="1"/>
  <c r="F19" i="4" s="1"/>
  <c r="C19" i="2" l="1"/>
  <c r="D19" i="2"/>
  <c r="F19" i="2"/>
  <c r="G19" i="2" s="1"/>
  <c r="H19" i="4"/>
  <c r="G19" i="4" s="1"/>
  <c r="B20" i="4"/>
  <c r="C20" i="4" s="1"/>
  <c r="D20" i="4" s="1"/>
  <c r="E20" i="4" s="1"/>
  <c r="F20" i="4" s="1"/>
  <c r="B20" i="2"/>
  <c r="A21" i="2"/>
  <c r="E20" i="2"/>
  <c r="A22" i="2" l="1"/>
  <c r="E21" i="2"/>
  <c r="B21" i="2"/>
  <c r="B21" i="4"/>
  <c r="C21" i="4" s="1"/>
  <c r="D21" i="4" s="1"/>
  <c r="E21" i="4" s="1"/>
  <c r="F21" i="4" s="1"/>
  <c r="C20" i="2"/>
  <c r="D20" i="2"/>
  <c r="F20" i="2"/>
  <c r="G20" i="2" s="1"/>
  <c r="H20" i="4"/>
  <c r="G20" i="4" s="1"/>
  <c r="D21" i="2" l="1"/>
  <c r="C21" i="2"/>
  <c r="H21" i="4"/>
  <c r="G21" i="4" s="1"/>
  <c r="F21" i="2"/>
  <c r="G21" i="2" s="1"/>
  <c r="B22" i="4"/>
  <c r="C22" i="4" s="1"/>
  <c r="D22" i="4" s="1"/>
  <c r="E22" i="4" s="1"/>
  <c r="F22" i="4" s="1"/>
  <c r="A23" i="2"/>
  <c r="B22" i="2"/>
  <c r="E22" i="2"/>
  <c r="H22" i="4" l="1"/>
  <c r="G22" i="4" s="1"/>
  <c r="F22" i="2"/>
  <c r="G22" i="2" s="1"/>
  <c r="C22" i="2"/>
  <c r="D22" i="2"/>
  <c r="B23" i="4"/>
  <c r="C23" i="4" s="1"/>
  <c r="D23" i="4" s="1"/>
  <c r="E23" i="4" s="1"/>
  <c r="F23" i="4" s="1"/>
  <c r="E23" i="2"/>
  <c r="A24" i="2"/>
  <c r="B23" i="2"/>
  <c r="F23" i="2" l="1"/>
  <c r="G23" i="2" s="1"/>
  <c r="H23" i="4"/>
  <c r="G23" i="4" s="1"/>
  <c r="D23" i="2"/>
  <c r="C23" i="2"/>
  <c r="A25" i="2"/>
  <c r="E24" i="2"/>
  <c r="B24" i="2"/>
  <c r="B24" i="4"/>
  <c r="C24" i="4" s="1"/>
  <c r="D24" i="4" s="1"/>
  <c r="E24" i="4" s="1"/>
  <c r="F24" i="4" s="1"/>
  <c r="D24" i="2" l="1"/>
  <c r="C24" i="2"/>
  <c r="F24" i="2"/>
  <c r="G24" i="2" s="1"/>
  <c r="H24" i="4"/>
  <c r="G24" i="4" s="1"/>
  <c r="E25" i="2"/>
  <c r="B25" i="4"/>
  <c r="C25" i="4" s="1"/>
  <c r="D25" i="4" s="1"/>
  <c r="E25" i="4" s="1"/>
  <c r="F25" i="4" s="1"/>
  <c r="B25" i="2"/>
  <c r="A26" i="2"/>
  <c r="F25" i="2" l="1"/>
  <c r="G25" i="2" s="1"/>
  <c r="H25" i="4"/>
  <c r="G25" i="4" s="1"/>
  <c r="D25" i="2"/>
  <c r="C25" i="2"/>
  <c r="A27" i="2"/>
  <c r="B26" i="2"/>
  <c r="E26" i="2"/>
  <c r="B26" i="4"/>
  <c r="C26" i="4" s="1"/>
  <c r="D26" i="4" s="1"/>
  <c r="E26" i="4" s="1"/>
  <c r="F26" i="4" s="1"/>
  <c r="H26" i="4" l="1"/>
  <c r="G26" i="4" s="1"/>
  <c r="F26" i="2"/>
  <c r="G26" i="2" s="1"/>
  <c r="D26" i="2"/>
  <c r="C26" i="2"/>
  <c r="B27" i="4"/>
  <c r="C27" i="4" s="1"/>
  <c r="D27" i="4" s="1"/>
  <c r="E27" i="4" s="1"/>
  <c r="F27" i="4" s="1"/>
  <c r="E27" i="2"/>
  <c r="A28" i="2"/>
  <c r="B27" i="2"/>
  <c r="C27" i="2" l="1"/>
  <c r="D27" i="2"/>
  <c r="A29" i="2"/>
  <c r="B28" i="2"/>
  <c r="E28" i="2"/>
  <c r="B28" i="4"/>
  <c r="C28" i="4" s="1"/>
  <c r="D28" i="4" s="1"/>
  <c r="E28" i="4" s="1"/>
  <c r="F28" i="4" s="1"/>
  <c r="F27" i="2"/>
  <c r="G27" i="2" s="1"/>
  <c r="H27" i="4"/>
  <c r="G27" i="4" s="1"/>
  <c r="D28" i="2" l="1"/>
  <c r="C28" i="2"/>
  <c r="A30" i="2"/>
  <c r="E29" i="2"/>
  <c r="B29" i="2"/>
  <c r="B29" i="4"/>
  <c r="C29" i="4" s="1"/>
  <c r="D29" i="4" s="1"/>
  <c r="E29" i="4" s="1"/>
  <c r="F29" i="4" s="1"/>
  <c r="F28" i="2"/>
  <c r="G28" i="2" s="1"/>
  <c r="H28" i="4"/>
  <c r="G28" i="4" s="1"/>
  <c r="A31" i="2" l="1"/>
  <c r="B30" i="2"/>
  <c r="B30" i="4"/>
  <c r="C30" i="4" s="1"/>
  <c r="D30" i="4" s="1"/>
  <c r="E30" i="4" s="1"/>
  <c r="F30" i="4" s="1"/>
  <c r="E30" i="2"/>
  <c r="H29" i="4"/>
  <c r="G29" i="4" s="1"/>
  <c r="F29" i="2"/>
  <c r="G29" i="2" s="1"/>
  <c r="D29" i="2"/>
  <c r="C29" i="2"/>
  <c r="F30" i="2" l="1"/>
  <c r="G30" i="2" s="1"/>
  <c r="H30" i="4"/>
  <c r="G30" i="4" s="1"/>
  <c r="C30" i="2"/>
  <c r="D30" i="2"/>
  <c r="A32" i="2"/>
  <c r="B31" i="4"/>
  <c r="C31" i="4" s="1"/>
  <c r="D31" i="4" s="1"/>
  <c r="E31" i="4" s="1"/>
  <c r="F31" i="4" s="1"/>
  <c r="B31" i="2"/>
  <c r="E31" i="2"/>
  <c r="A33" i="2" l="1"/>
  <c r="B32" i="2"/>
  <c r="E32" i="2"/>
  <c r="B32" i="4"/>
  <c r="C32" i="4" s="1"/>
  <c r="D32" i="4" s="1"/>
  <c r="E32" i="4" s="1"/>
  <c r="F32" i="4" s="1"/>
  <c r="H31" i="4"/>
  <c r="G31" i="4" s="1"/>
  <c r="F31" i="2"/>
  <c r="G31" i="2" s="1"/>
  <c r="D31" i="2"/>
  <c r="C31" i="2"/>
  <c r="H32" i="4" l="1"/>
  <c r="G32" i="4" s="1"/>
  <c r="F32" i="2"/>
  <c r="G32" i="2" s="1"/>
  <c r="C32" i="2"/>
  <c r="D32" i="2"/>
  <c r="B33" i="2"/>
  <c r="B33" i="4"/>
  <c r="C33" i="4" s="1"/>
  <c r="D33" i="4" s="1"/>
  <c r="E33" i="4" s="1"/>
  <c r="F33" i="4" s="1"/>
  <c r="A34" i="2"/>
  <c r="E33" i="2"/>
  <c r="C33" i="2" l="1"/>
  <c r="D33" i="2"/>
  <c r="H33" i="4"/>
  <c r="G33" i="4" s="1"/>
  <c r="F33" i="2"/>
  <c r="G33" i="2" s="1"/>
  <c r="B34" i="4"/>
  <c r="C34" i="4" s="1"/>
  <c r="D34" i="4" s="1"/>
  <c r="E34" i="4" s="1"/>
  <c r="F34" i="4" s="1"/>
  <c r="B34" i="2"/>
  <c r="E34" i="2"/>
  <c r="A35" i="2"/>
  <c r="E35" i="2" l="1"/>
  <c r="B35" i="4"/>
  <c r="C35" i="4" s="1"/>
  <c r="D35" i="4" s="1"/>
  <c r="E35" i="4" s="1"/>
  <c r="F35" i="4" s="1"/>
  <c r="B35" i="2"/>
  <c r="A36" i="2"/>
  <c r="H34" i="4"/>
  <c r="G34" i="4" s="1"/>
  <c r="F34" i="2"/>
  <c r="G34" i="2" s="1"/>
  <c r="C34" i="2"/>
  <c r="D34" i="2"/>
  <c r="A37" i="2" l="1"/>
  <c r="B36" i="2"/>
  <c r="E36" i="2"/>
  <c r="B36" i="4"/>
  <c r="C36" i="4" s="1"/>
  <c r="D36" i="4" s="1"/>
  <c r="E36" i="4" s="1"/>
  <c r="F36" i="4" s="1"/>
  <c r="D35" i="2"/>
  <c r="C35" i="2"/>
  <c r="F35" i="2"/>
  <c r="G35" i="2" s="1"/>
  <c r="H35" i="4"/>
  <c r="G35" i="4" s="1"/>
  <c r="H36" i="4" l="1"/>
  <c r="G36" i="4" s="1"/>
  <c r="F36" i="2"/>
  <c r="G36" i="2" s="1"/>
  <c r="D36" i="2"/>
  <c r="C36" i="2"/>
  <c r="A38" i="2"/>
  <c r="B37" i="2"/>
  <c r="B37" i="4"/>
  <c r="C37" i="4" s="1"/>
  <c r="D37" i="4" s="1"/>
  <c r="E37" i="4" s="1"/>
  <c r="F37" i="4" s="1"/>
  <c r="E37" i="2"/>
  <c r="F37" i="2" l="1"/>
  <c r="G37" i="2" s="1"/>
  <c r="H37" i="4"/>
  <c r="G37" i="4" s="1"/>
  <c r="D37" i="2"/>
  <c r="C37" i="2"/>
  <c r="A39" i="2"/>
  <c r="B38" i="4"/>
  <c r="C38" i="4" s="1"/>
  <c r="D38" i="4" s="1"/>
  <c r="E38" i="4" s="1"/>
  <c r="F38" i="4" s="1"/>
  <c r="B38" i="2"/>
  <c r="E38" i="2"/>
  <c r="D38" i="2" l="1"/>
  <c r="C38" i="2"/>
  <c r="B39" i="2"/>
  <c r="E39" i="2"/>
  <c r="A40" i="2"/>
  <c r="B39" i="4"/>
  <c r="C39" i="4" s="1"/>
  <c r="D39" i="4" s="1"/>
  <c r="E39" i="4" s="1"/>
  <c r="F39" i="4" s="1"/>
  <c r="F38" i="2"/>
  <c r="G38" i="2" s="1"/>
  <c r="H38" i="4"/>
  <c r="G38" i="4" s="1"/>
  <c r="H39" i="4" l="1"/>
  <c r="G39" i="4" s="1"/>
  <c r="F39" i="2"/>
  <c r="G39" i="2" s="1"/>
  <c r="D39" i="2"/>
  <c r="C39" i="2"/>
  <c r="B40" i="4"/>
  <c r="C40" i="4" s="1"/>
  <c r="D40" i="4" s="1"/>
  <c r="E40" i="4" s="1"/>
  <c r="F40" i="4" s="1"/>
  <c r="A41" i="2"/>
  <c r="B40" i="2"/>
  <c r="E40" i="2"/>
  <c r="A42" i="2" l="1"/>
  <c r="B41" i="4"/>
  <c r="C41" i="4" s="1"/>
  <c r="D41" i="4" s="1"/>
  <c r="E41" i="4" s="1"/>
  <c r="F41" i="4" s="1"/>
  <c r="E41" i="2"/>
  <c r="B41" i="2"/>
  <c r="C40" i="2"/>
  <c r="D40" i="2"/>
  <c r="F40" i="2"/>
  <c r="G40" i="2" s="1"/>
  <c r="H40" i="4"/>
  <c r="G40" i="4" s="1"/>
  <c r="C41" i="2" l="1"/>
  <c r="D41" i="2"/>
  <c r="H41" i="4"/>
  <c r="G41" i="4" s="1"/>
  <c r="F41" i="2"/>
  <c r="G41" i="2" s="1"/>
  <c r="B42" i="4"/>
  <c r="C42" i="4" s="1"/>
  <c r="D42" i="4" s="1"/>
  <c r="E42" i="4" s="1"/>
  <c r="F42" i="4" s="1"/>
  <c r="A43" i="2"/>
  <c r="B42" i="2"/>
  <c r="E42" i="2"/>
  <c r="H42" i="4" l="1"/>
  <c r="G42" i="4" s="1"/>
  <c r="F42" i="2"/>
  <c r="G42" i="2" s="1"/>
  <c r="D42" i="2"/>
  <c r="C42" i="2"/>
  <c r="A44" i="2"/>
  <c r="B43" i="2"/>
  <c r="E43" i="2"/>
  <c r="B43" i="4"/>
  <c r="C43" i="4" s="1"/>
  <c r="D43" i="4" s="1"/>
  <c r="E43" i="4" s="1"/>
  <c r="F43" i="4" s="1"/>
  <c r="H43" i="4" l="1"/>
  <c r="G43" i="4" s="1"/>
  <c r="F43" i="2"/>
  <c r="G43" i="2" s="1"/>
  <c r="D43" i="2"/>
  <c r="C43" i="2"/>
  <c r="A45" i="2"/>
  <c r="B44" i="2"/>
  <c r="E44" i="2"/>
  <c r="B44" i="4"/>
  <c r="C44" i="4" s="1"/>
  <c r="D44" i="4" s="1"/>
  <c r="E44" i="4" s="1"/>
  <c r="F44" i="4" s="1"/>
  <c r="H44" i="4" l="1"/>
  <c r="G44" i="4" s="1"/>
  <c r="F44" i="2"/>
  <c r="G44" i="2" s="1"/>
  <c r="C44" i="2"/>
  <c r="D44" i="2"/>
  <c r="A46" i="2"/>
  <c r="E45" i="2"/>
  <c r="B45" i="4"/>
  <c r="C45" i="4" s="1"/>
  <c r="D45" i="4" s="1"/>
  <c r="E45" i="4" s="1"/>
  <c r="F45" i="4" s="1"/>
  <c r="B45" i="2"/>
  <c r="C45" i="2" l="1"/>
  <c r="D45" i="2"/>
  <c r="H45" i="4"/>
  <c r="G45" i="4" s="1"/>
  <c r="F45" i="2"/>
  <c r="G45" i="2" s="1"/>
  <c r="A47" i="2"/>
  <c r="E46" i="2"/>
  <c r="B46" i="2"/>
  <c r="B46" i="4"/>
  <c r="C46" i="4" s="1"/>
  <c r="D46" i="4" s="1"/>
  <c r="E46" i="4" s="1"/>
  <c r="F46" i="4" s="1"/>
  <c r="D46" i="2" l="1"/>
  <c r="C46" i="2"/>
  <c r="F46" i="2"/>
  <c r="G46" i="2" s="1"/>
  <c r="H46" i="4"/>
  <c r="G46" i="4" s="1"/>
  <c r="A48" i="2"/>
  <c r="B47" i="2"/>
  <c r="E47" i="2"/>
  <c r="B47" i="4"/>
  <c r="C47" i="4" s="1"/>
  <c r="D47" i="4" s="1"/>
  <c r="E47" i="4" s="1"/>
  <c r="F47" i="4" s="1"/>
  <c r="H47" i="4" l="1"/>
  <c r="G47" i="4" s="1"/>
  <c r="F47" i="2"/>
  <c r="G47" i="2" s="1"/>
  <c r="C47" i="2"/>
  <c r="D47" i="2"/>
  <c r="A49" i="2"/>
  <c r="B48" i="2"/>
  <c r="E48" i="2"/>
  <c r="B48" i="4"/>
  <c r="C48" i="4" s="1"/>
  <c r="D48" i="4" s="1"/>
  <c r="E48" i="4" s="1"/>
  <c r="F48" i="4" s="1"/>
  <c r="H48" i="4" l="1"/>
  <c r="G48" i="4" s="1"/>
  <c r="F48" i="2"/>
  <c r="G48" i="2" s="1"/>
  <c r="D48" i="2"/>
  <c r="C48" i="2"/>
  <c r="A50" i="2"/>
  <c r="E49" i="2"/>
  <c r="B49" i="2"/>
  <c r="B49" i="4"/>
  <c r="C49" i="4" s="1"/>
  <c r="D49" i="4" s="1"/>
  <c r="E49" i="4" s="1"/>
  <c r="F49" i="4" s="1"/>
  <c r="H49" i="4" l="1"/>
  <c r="G49" i="4" s="1"/>
  <c r="F49" i="2"/>
  <c r="G49" i="2" s="1"/>
  <c r="D49" i="2"/>
  <c r="C49" i="2"/>
  <c r="B50" i="2"/>
  <c r="A51" i="2"/>
  <c r="E50" i="2"/>
  <c r="B50" i="4"/>
  <c r="C50" i="4" s="1"/>
  <c r="D50" i="4" s="1"/>
  <c r="E50" i="4" s="1"/>
  <c r="F50" i="4" s="1"/>
  <c r="H50" i="4" l="1"/>
  <c r="G50" i="4" s="1"/>
  <c r="F50" i="2"/>
  <c r="G50" i="2" s="1"/>
  <c r="E51" i="2"/>
  <c r="B51" i="4"/>
  <c r="C51" i="4" s="1"/>
  <c r="D51" i="4" s="1"/>
  <c r="E51" i="4" s="1"/>
  <c r="F51" i="4" s="1"/>
  <c r="A52" i="2"/>
  <c r="B51" i="2"/>
  <c r="D50" i="2"/>
  <c r="C50" i="2"/>
  <c r="F51" i="2" l="1"/>
  <c r="G51" i="2" s="1"/>
  <c r="H51" i="4"/>
  <c r="G51" i="4" s="1"/>
  <c r="D51" i="2"/>
  <c r="C51" i="2"/>
  <c r="A53" i="2"/>
  <c r="B52" i="2"/>
  <c r="E52" i="2"/>
  <c r="B52" i="4"/>
  <c r="C52" i="4" s="1"/>
  <c r="D52" i="4" s="1"/>
  <c r="E52" i="4" s="1"/>
  <c r="F52" i="4" s="1"/>
  <c r="H52" i="4" l="1"/>
  <c r="G52" i="4" s="1"/>
  <c r="F52" i="2"/>
  <c r="G52" i="2" s="1"/>
  <c r="D52" i="2"/>
  <c r="C52" i="2"/>
  <c r="A54" i="2"/>
  <c r="E53" i="2"/>
  <c r="B53" i="4"/>
  <c r="C53" i="4" s="1"/>
  <c r="D53" i="4" s="1"/>
  <c r="E53" i="4" s="1"/>
  <c r="F53" i="4" s="1"/>
  <c r="B53" i="2"/>
  <c r="C53" i="2" l="1"/>
  <c r="D53" i="2"/>
  <c r="H53" i="4"/>
  <c r="G53" i="4" s="1"/>
  <c r="F53" i="2"/>
  <c r="G53" i="2" s="1"/>
  <c r="A55" i="2"/>
  <c r="B54" i="2"/>
  <c r="B54" i="4"/>
  <c r="C54" i="4" s="1"/>
  <c r="D54" i="4" s="1"/>
  <c r="E54" i="4" s="1"/>
  <c r="F54" i="4" s="1"/>
  <c r="E54" i="2"/>
  <c r="H54" i="4" l="1"/>
  <c r="G54" i="4" s="1"/>
  <c r="F54" i="2"/>
  <c r="G54" i="2" s="1"/>
  <c r="D54" i="2"/>
  <c r="C54" i="2"/>
  <c r="A56" i="2"/>
  <c r="B55" i="2"/>
  <c r="E55" i="2"/>
  <c r="B55" i="4"/>
  <c r="C55" i="4" s="1"/>
  <c r="D55" i="4" s="1"/>
  <c r="E55" i="4" s="1"/>
  <c r="F55" i="4" s="1"/>
  <c r="F55" i="2" l="1"/>
  <c r="G55" i="2" s="1"/>
  <c r="H55" i="4"/>
  <c r="G55" i="4" s="1"/>
  <c r="C55" i="2"/>
  <c r="D55" i="2"/>
  <c r="A57" i="2"/>
  <c r="B56" i="2"/>
  <c r="E56" i="2"/>
  <c r="B56" i="4"/>
  <c r="C56" i="4" s="1"/>
  <c r="D56" i="4" s="1"/>
  <c r="E56" i="4" s="1"/>
  <c r="F56" i="4" s="1"/>
  <c r="F56" i="2" l="1"/>
  <c r="G56" i="2" s="1"/>
  <c r="H56" i="4"/>
  <c r="G56" i="4" s="1"/>
  <c r="C56" i="2"/>
  <c r="D56" i="2"/>
  <c r="A58" i="2"/>
  <c r="E57" i="2"/>
  <c r="B57" i="4"/>
  <c r="C57" i="4" s="1"/>
  <c r="D57" i="4" s="1"/>
  <c r="E57" i="4" s="1"/>
  <c r="F57" i="4" s="1"/>
  <c r="B57" i="2"/>
  <c r="D57" i="2" l="1"/>
  <c r="C57" i="2"/>
  <c r="H57" i="4"/>
  <c r="G57" i="4" s="1"/>
  <c r="F57" i="2"/>
  <c r="G57" i="2" s="1"/>
  <c r="B58" i="4"/>
  <c r="C58" i="4" s="1"/>
  <c r="D58" i="4" s="1"/>
  <c r="E58" i="4" s="1"/>
  <c r="F58" i="4" s="1"/>
  <c r="A59" i="2"/>
  <c r="B58" i="2"/>
  <c r="E58" i="2"/>
  <c r="F58" i="2" l="1"/>
  <c r="G58" i="2" s="1"/>
  <c r="H58" i="4"/>
  <c r="G58" i="4" s="1"/>
  <c r="A60" i="2"/>
  <c r="B59" i="2"/>
  <c r="E59" i="2"/>
  <c r="B59" i="4"/>
  <c r="C59" i="4" s="1"/>
  <c r="D59" i="4" s="1"/>
  <c r="E59" i="4" s="1"/>
  <c r="F59" i="4" s="1"/>
  <c r="D58" i="2"/>
  <c r="C58" i="2"/>
  <c r="C59" i="2" l="1"/>
  <c r="D59" i="2"/>
  <c r="A61" i="2"/>
  <c r="E60" i="2"/>
  <c r="B60" i="2"/>
  <c r="B60" i="4"/>
  <c r="C60" i="4" s="1"/>
  <c r="D60" i="4" s="1"/>
  <c r="E60" i="4" s="1"/>
  <c r="F60" i="4" s="1"/>
  <c r="H59" i="4"/>
  <c r="G59" i="4" s="1"/>
  <c r="F59" i="2"/>
  <c r="G59" i="2" s="1"/>
  <c r="A62" i="2" l="1"/>
  <c r="E61" i="2"/>
  <c r="B61" i="2"/>
  <c r="B61" i="4"/>
  <c r="C61" i="4" s="1"/>
  <c r="D61" i="4" s="1"/>
  <c r="E61" i="4" s="1"/>
  <c r="F61" i="4" s="1"/>
  <c r="H60" i="4"/>
  <c r="G60" i="4" s="1"/>
  <c r="F60" i="2"/>
  <c r="G60" i="2" s="1"/>
  <c r="D60" i="2"/>
  <c r="C60" i="2"/>
  <c r="F61" i="2" l="1"/>
  <c r="G61" i="2" s="1"/>
  <c r="H61" i="4"/>
  <c r="G61" i="4" s="1"/>
  <c r="C61" i="2"/>
  <c r="D61" i="2"/>
  <c r="A63" i="2"/>
  <c r="E62" i="2"/>
  <c r="B62" i="4"/>
  <c r="C62" i="4" s="1"/>
  <c r="D62" i="4" s="1"/>
  <c r="E62" i="4" s="1"/>
  <c r="F62" i="4" s="1"/>
  <c r="B62" i="2"/>
  <c r="D62" i="2" l="1"/>
  <c r="C62" i="2"/>
  <c r="H62" i="4"/>
  <c r="G62" i="4" s="1"/>
  <c r="F62" i="2"/>
  <c r="G62" i="2" s="1"/>
  <c r="A64" i="2"/>
  <c r="B63" i="2"/>
  <c r="E63" i="2"/>
  <c r="B63" i="4"/>
  <c r="C63" i="4" s="1"/>
  <c r="D63" i="4" s="1"/>
  <c r="E63" i="4" s="1"/>
  <c r="F63" i="4" s="1"/>
  <c r="C63" i="2" l="1"/>
  <c r="D63" i="2"/>
  <c r="H63" i="4"/>
  <c r="G63" i="4" s="1"/>
  <c r="F63" i="2"/>
  <c r="G63" i="2" s="1"/>
  <c r="A65" i="2"/>
  <c r="B64" i="2"/>
  <c r="E64" i="2"/>
  <c r="B64" i="4"/>
  <c r="C64" i="4" s="1"/>
  <c r="D64" i="4" s="1"/>
  <c r="E64" i="4" s="1"/>
  <c r="F64" i="4" s="1"/>
  <c r="D64" i="2" l="1"/>
  <c r="C64" i="2"/>
  <c r="A66" i="2"/>
  <c r="B65" i="2"/>
  <c r="B65" i="4"/>
  <c r="C65" i="4" s="1"/>
  <c r="D65" i="4" s="1"/>
  <c r="E65" i="4" s="1"/>
  <c r="F65" i="4" s="1"/>
  <c r="E65" i="2"/>
  <c r="F64" i="2"/>
  <c r="G64" i="2" s="1"/>
  <c r="H64" i="4"/>
  <c r="G64" i="4" s="1"/>
  <c r="C65" i="2" l="1"/>
  <c r="D65" i="2"/>
  <c r="B66" i="4"/>
  <c r="C66" i="4" s="1"/>
  <c r="D66" i="4" s="1"/>
  <c r="E66" i="4" s="1"/>
  <c r="F66" i="4" s="1"/>
  <c r="A67" i="2"/>
  <c r="B66" i="2"/>
  <c r="E66" i="2"/>
  <c r="H65" i="4"/>
  <c r="G65" i="4" s="1"/>
  <c r="F65" i="2"/>
  <c r="G65" i="2" s="1"/>
  <c r="B67" i="4" l="1"/>
  <c r="C67" i="4" s="1"/>
  <c r="D67" i="4" s="1"/>
  <c r="E67" i="4" s="1"/>
  <c r="F67" i="4" s="1"/>
  <c r="E67" i="2"/>
  <c r="B67" i="2"/>
  <c r="A68" i="2"/>
  <c r="H66" i="4"/>
  <c r="G66" i="4" s="1"/>
  <c r="F66" i="2"/>
  <c r="G66" i="2" s="1"/>
  <c r="C66" i="2"/>
  <c r="D66" i="2"/>
  <c r="D67" i="2" l="1"/>
  <c r="C67" i="2"/>
  <c r="F67" i="2"/>
  <c r="G67" i="2" s="1"/>
  <c r="H67" i="4"/>
  <c r="G67" i="4" s="1"/>
  <c r="E68" i="2"/>
  <c r="B68" i="4"/>
  <c r="C68" i="4" s="1"/>
  <c r="D68" i="4" s="1"/>
  <c r="E68" i="4" s="1"/>
  <c r="F68" i="4" s="1"/>
  <c r="B68" i="2"/>
  <c r="A69" i="2"/>
  <c r="E69" i="2" l="1"/>
  <c r="A70" i="2"/>
  <c r="B69" i="2"/>
  <c r="B69" i="4"/>
  <c r="C69" i="4" s="1"/>
  <c r="D69" i="4" s="1"/>
  <c r="E69" i="4" s="1"/>
  <c r="F69" i="4" s="1"/>
  <c r="D68" i="2"/>
  <c r="C68" i="2"/>
  <c r="F68" i="2"/>
  <c r="G68" i="2" s="1"/>
  <c r="H68" i="4"/>
  <c r="G68" i="4" s="1"/>
  <c r="C69" i="2" l="1"/>
  <c r="D69" i="2"/>
  <c r="E70" i="2"/>
  <c r="A71" i="2"/>
  <c r="B70" i="2"/>
  <c r="B70" i="4"/>
  <c r="C70" i="4" s="1"/>
  <c r="D70" i="4" s="1"/>
  <c r="E70" i="4" s="1"/>
  <c r="F70" i="4" s="1"/>
  <c r="F69" i="2"/>
  <c r="G69" i="2" s="1"/>
  <c r="H69" i="4"/>
  <c r="G69" i="4" s="1"/>
  <c r="B71" i="4" l="1"/>
  <c r="C71" i="4" s="1"/>
  <c r="D71" i="4" s="1"/>
  <c r="E71" i="4" s="1"/>
  <c r="F71" i="4" s="1"/>
  <c r="A72" i="2"/>
  <c r="B71" i="2"/>
  <c r="E71" i="2"/>
  <c r="H70" i="4"/>
  <c r="G70" i="4" s="1"/>
  <c r="F70" i="2"/>
  <c r="G70" i="2" s="1"/>
  <c r="D70" i="2"/>
  <c r="C70" i="2"/>
  <c r="H71" i="4" l="1"/>
  <c r="G71" i="4" s="1"/>
  <c r="F71" i="2"/>
  <c r="G71" i="2" s="1"/>
  <c r="C71" i="2"/>
  <c r="D71" i="2"/>
  <c r="A73" i="2"/>
  <c r="B72" i="2"/>
  <c r="E72" i="2"/>
  <c r="B72" i="4"/>
  <c r="C72" i="4" s="1"/>
  <c r="D72" i="4" s="1"/>
  <c r="E72" i="4" s="1"/>
  <c r="F72" i="4" s="1"/>
  <c r="H72" i="4" l="1"/>
  <c r="G72" i="4" s="1"/>
  <c r="F72" i="2"/>
  <c r="G72" i="2" s="1"/>
  <c r="D72" i="2"/>
  <c r="C72" i="2"/>
  <c r="B73" i="2"/>
  <c r="B73" i="4"/>
  <c r="C73" i="4" s="1"/>
  <c r="D73" i="4" s="1"/>
  <c r="E73" i="4" s="1"/>
  <c r="F73" i="4" s="1"/>
  <c r="A74" i="2"/>
  <c r="E73" i="2"/>
  <c r="F73" i="2" l="1"/>
  <c r="G73" i="2" s="1"/>
  <c r="H73" i="4"/>
  <c r="G73" i="4" s="1"/>
  <c r="A75" i="2"/>
  <c r="B74" i="2"/>
  <c r="E74" i="2"/>
  <c r="B74" i="4"/>
  <c r="C74" i="4" s="1"/>
  <c r="D74" i="4" s="1"/>
  <c r="E74" i="4" s="1"/>
  <c r="F74" i="4" s="1"/>
  <c r="D73" i="2"/>
  <c r="C73" i="2"/>
  <c r="D74" i="2" l="1"/>
  <c r="C74" i="2"/>
  <c r="A76" i="2"/>
  <c r="E75" i="2"/>
  <c r="B75" i="4"/>
  <c r="C75" i="4" s="1"/>
  <c r="D75" i="4" s="1"/>
  <c r="E75" i="4" s="1"/>
  <c r="F75" i="4" s="1"/>
  <c r="B75" i="2"/>
  <c r="H74" i="4"/>
  <c r="G74" i="4" s="1"/>
  <c r="F74" i="2"/>
  <c r="G74" i="2" s="1"/>
  <c r="H75" i="4" l="1"/>
  <c r="G75" i="4" s="1"/>
  <c r="F75" i="2"/>
  <c r="G75" i="2" s="1"/>
  <c r="A77" i="2"/>
  <c r="B76" i="2"/>
  <c r="E76" i="2"/>
  <c r="B76" i="4"/>
  <c r="C76" i="4" s="1"/>
  <c r="D76" i="4" s="1"/>
  <c r="E76" i="4" s="1"/>
  <c r="F76" i="4" s="1"/>
  <c r="D75" i="2"/>
  <c r="C75" i="2"/>
  <c r="D76" i="2" l="1"/>
  <c r="C76" i="2"/>
  <c r="B77" i="4"/>
  <c r="C77" i="4" s="1"/>
  <c r="D77" i="4" s="1"/>
  <c r="E77" i="4" s="1"/>
  <c r="F77" i="4" s="1"/>
  <c r="A78" i="2"/>
  <c r="E77" i="2"/>
  <c r="B77" i="2"/>
  <c r="F76" i="2"/>
  <c r="G76" i="2" s="1"/>
  <c r="H76" i="4"/>
  <c r="G76" i="4" s="1"/>
  <c r="A79" i="2" l="1"/>
  <c r="E78" i="2"/>
  <c r="B78" i="2"/>
  <c r="B78" i="4"/>
  <c r="C78" i="4" s="1"/>
  <c r="D78" i="4" s="1"/>
  <c r="E78" i="4" s="1"/>
  <c r="F78" i="4" s="1"/>
  <c r="D77" i="2"/>
  <c r="C77" i="2"/>
  <c r="F77" i="2"/>
  <c r="G77" i="2" s="1"/>
  <c r="H77" i="4"/>
  <c r="G77" i="4" s="1"/>
  <c r="D78" i="2" l="1"/>
  <c r="C78" i="2"/>
  <c r="H78" i="4"/>
  <c r="G78" i="4" s="1"/>
  <c r="F78" i="2"/>
  <c r="G78" i="2" s="1"/>
  <c r="B79" i="4"/>
  <c r="C79" i="4" s="1"/>
  <c r="D79" i="4" s="1"/>
  <c r="E79" i="4" s="1"/>
  <c r="F79" i="4" s="1"/>
  <c r="A80" i="2"/>
  <c r="B79" i="2"/>
  <c r="E79" i="2"/>
  <c r="H79" i="4" l="1"/>
  <c r="G79" i="4" s="1"/>
  <c r="F79" i="2"/>
  <c r="G79" i="2" s="1"/>
  <c r="D79" i="2"/>
  <c r="C79" i="2"/>
  <c r="A81" i="2"/>
  <c r="B80" i="2"/>
  <c r="E80" i="2"/>
  <c r="B80" i="4"/>
  <c r="C80" i="4" s="1"/>
  <c r="D80" i="4" s="1"/>
  <c r="E80" i="4" s="1"/>
  <c r="F80" i="4" s="1"/>
  <c r="H80" i="4" l="1"/>
  <c r="G80" i="4" s="1"/>
  <c r="F80" i="2"/>
  <c r="G80" i="2" s="1"/>
  <c r="C80" i="2"/>
  <c r="D80" i="2"/>
  <c r="A82" i="2"/>
  <c r="E81" i="2"/>
  <c r="B81" i="2"/>
  <c r="B81" i="4"/>
  <c r="C81" i="4" s="1"/>
  <c r="D81" i="4" s="1"/>
  <c r="E81" i="4" s="1"/>
  <c r="F81" i="4" s="1"/>
  <c r="D81" i="2" l="1"/>
  <c r="C81" i="2"/>
  <c r="F81" i="2"/>
  <c r="G81" i="2" s="1"/>
  <c r="H81" i="4"/>
  <c r="G81" i="4" s="1"/>
  <c r="A83" i="2"/>
  <c r="B82" i="2"/>
  <c r="B82" i="4"/>
  <c r="C82" i="4" s="1"/>
  <c r="D82" i="4" s="1"/>
  <c r="E82" i="4" s="1"/>
  <c r="F82" i="4" s="1"/>
  <c r="E82" i="2"/>
  <c r="D82" i="2" l="1"/>
  <c r="C82" i="2"/>
  <c r="H82" i="4"/>
  <c r="G82" i="4" s="1"/>
  <c r="F82" i="2"/>
  <c r="G82" i="2" s="1"/>
  <c r="E83" i="2"/>
  <c r="B83" i="4"/>
  <c r="C83" i="4" s="1"/>
  <c r="D83" i="4" s="1"/>
  <c r="E83" i="4" s="1"/>
  <c r="F83" i="4" s="1"/>
  <c r="A84" i="2"/>
  <c r="B83" i="2"/>
  <c r="D83" i="2" l="1"/>
  <c r="C83" i="2"/>
  <c r="E84" i="2"/>
  <c r="B84" i="4"/>
  <c r="C84" i="4" s="1"/>
  <c r="D84" i="4" s="1"/>
  <c r="E84" i="4" s="1"/>
  <c r="F84" i="4" s="1"/>
  <c r="B84" i="2"/>
  <c r="A85" i="2"/>
  <c r="H83" i="4"/>
  <c r="G83" i="4" s="1"/>
  <c r="F83" i="2"/>
  <c r="G83" i="2" s="1"/>
  <c r="H84" i="4" l="1"/>
  <c r="G84" i="4" s="1"/>
  <c r="F84" i="2"/>
  <c r="G84" i="2" s="1"/>
  <c r="A86" i="2"/>
  <c r="E85" i="2"/>
  <c r="B85" i="2"/>
  <c r="B85" i="4"/>
  <c r="C85" i="4" s="1"/>
  <c r="D85" i="4" s="1"/>
  <c r="E85" i="4" s="1"/>
  <c r="F85" i="4" s="1"/>
  <c r="D84" i="2"/>
  <c r="C84" i="2"/>
  <c r="F85" i="2" l="1"/>
  <c r="G85" i="2" s="1"/>
  <c r="H85" i="4"/>
  <c r="G85" i="4" s="1"/>
  <c r="B86" i="4"/>
  <c r="C86" i="4" s="1"/>
  <c r="D86" i="4" s="1"/>
  <c r="E86" i="4" s="1"/>
  <c r="F86" i="4" s="1"/>
  <c r="A87" i="2"/>
  <c r="B86" i="2"/>
  <c r="E86" i="2"/>
  <c r="C85" i="2"/>
  <c r="D85" i="2"/>
  <c r="A88" i="2" l="1"/>
  <c r="B87" i="2"/>
  <c r="E87" i="2"/>
  <c r="B87" i="4"/>
  <c r="C87" i="4" s="1"/>
  <c r="D87" i="4" s="1"/>
  <c r="E87" i="4" s="1"/>
  <c r="F87" i="4" s="1"/>
  <c r="H86" i="4"/>
  <c r="G86" i="4" s="1"/>
  <c r="F86" i="2"/>
  <c r="G86" i="2" s="1"/>
  <c r="D86" i="2"/>
  <c r="C86" i="2"/>
  <c r="H87" i="4" l="1"/>
  <c r="G87" i="4" s="1"/>
  <c r="F87" i="2"/>
  <c r="G87" i="2" s="1"/>
  <c r="D87" i="2"/>
  <c r="C87" i="2"/>
  <c r="A89" i="2"/>
  <c r="B88" i="2"/>
  <c r="B88" i="4"/>
  <c r="C88" i="4" s="1"/>
  <c r="D88" i="4" s="1"/>
  <c r="E88" i="4" s="1"/>
  <c r="F88" i="4" s="1"/>
  <c r="E88" i="2"/>
  <c r="H88" i="4" l="1"/>
  <c r="G88" i="4" s="1"/>
  <c r="F88" i="2"/>
  <c r="G88" i="2" s="1"/>
  <c r="C88" i="2"/>
  <c r="D88" i="2"/>
  <c r="B89" i="4"/>
  <c r="C89" i="4" s="1"/>
  <c r="D89" i="4" s="1"/>
  <c r="E89" i="4" s="1"/>
  <c r="F89" i="4" s="1"/>
  <c r="A90" i="2"/>
  <c r="E89" i="2"/>
  <c r="B89" i="2"/>
  <c r="H89" i="4" l="1"/>
  <c r="G89" i="4" s="1"/>
  <c r="F89" i="2"/>
  <c r="G89" i="2" s="1"/>
  <c r="A91" i="2"/>
  <c r="B90" i="2"/>
  <c r="E90" i="2"/>
  <c r="B90" i="4"/>
  <c r="C90" i="4" s="1"/>
  <c r="D90" i="4" s="1"/>
  <c r="E90" i="4" s="1"/>
  <c r="F90" i="4" s="1"/>
  <c r="D89" i="2"/>
  <c r="C89" i="2"/>
  <c r="C90" i="2" l="1"/>
  <c r="D90" i="2"/>
  <c r="B91" i="4"/>
  <c r="C91" i="4" s="1"/>
  <c r="D91" i="4" s="1"/>
  <c r="E91" i="4" s="1"/>
  <c r="F91" i="4" s="1"/>
  <c r="B91" i="2"/>
  <c r="E91" i="2"/>
  <c r="A92" i="2"/>
  <c r="F90" i="2"/>
  <c r="G90" i="2" s="1"/>
  <c r="H90" i="4"/>
  <c r="G90" i="4" s="1"/>
  <c r="D91" i="2" l="1"/>
  <c r="C91" i="2"/>
  <c r="A93" i="2"/>
  <c r="B92" i="2"/>
  <c r="E92" i="2"/>
  <c r="B92" i="4"/>
  <c r="C92" i="4" s="1"/>
  <c r="D92" i="4" s="1"/>
  <c r="E92" i="4" s="1"/>
  <c r="F92" i="4" s="1"/>
  <c r="H91" i="4"/>
  <c r="G91" i="4" s="1"/>
  <c r="F91" i="2"/>
  <c r="G91" i="2" s="1"/>
  <c r="D92" i="2" l="1"/>
  <c r="C92" i="2"/>
  <c r="E93" i="2"/>
  <c r="B93" i="2"/>
  <c r="A94" i="2"/>
  <c r="B93" i="4"/>
  <c r="C93" i="4" s="1"/>
  <c r="D93" i="4" s="1"/>
  <c r="E93" i="4" s="1"/>
  <c r="F93" i="4" s="1"/>
  <c r="H92" i="4"/>
  <c r="G92" i="4" s="1"/>
  <c r="F92" i="2"/>
  <c r="G92" i="2" s="1"/>
  <c r="D93" i="2" l="1"/>
  <c r="C93" i="2"/>
  <c r="H93" i="4"/>
  <c r="G93" i="4" s="1"/>
  <c r="F93" i="2"/>
  <c r="G93" i="2" s="1"/>
  <c r="A95" i="2"/>
  <c r="B94" i="2"/>
  <c r="E94" i="2"/>
  <c r="B94" i="4"/>
  <c r="C94" i="4" s="1"/>
  <c r="D94" i="4" s="1"/>
  <c r="E94" i="4" s="1"/>
  <c r="F94" i="4" s="1"/>
  <c r="H94" i="4" l="1"/>
  <c r="G94" i="4" s="1"/>
  <c r="F94" i="2"/>
  <c r="G94" i="2" s="1"/>
  <c r="D94" i="2"/>
  <c r="C94" i="2"/>
  <c r="A96" i="2"/>
  <c r="B95" i="2"/>
  <c r="E95" i="2"/>
  <c r="B95" i="4"/>
  <c r="C95" i="4" s="1"/>
  <c r="D95" i="4" s="1"/>
  <c r="E95" i="4" s="1"/>
  <c r="F95" i="4" s="1"/>
  <c r="H95" i="4" l="1"/>
  <c r="G95" i="4" s="1"/>
  <c r="F95" i="2"/>
  <c r="G95" i="2" s="1"/>
  <c r="D95" i="2"/>
  <c r="C95" i="2"/>
  <c r="A97" i="2"/>
  <c r="B96" i="2"/>
  <c r="E96" i="2"/>
  <c r="B96" i="4"/>
  <c r="C96" i="4" s="1"/>
  <c r="D96" i="4" s="1"/>
  <c r="E96" i="4" s="1"/>
  <c r="F96" i="4" s="1"/>
  <c r="H96" i="4" l="1"/>
  <c r="G96" i="4" s="1"/>
  <c r="F96" i="2"/>
  <c r="G96" i="2" s="1"/>
  <c r="D96" i="2"/>
  <c r="C96" i="2"/>
  <c r="A98" i="2"/>
  <c r="B97" i="2"/>
  <c r="E97" i="2"/>
  <c r="B97" i="4"/>
  <c r="C97" i="4" s="1"/>
  <c r="D97" i="4" s="1"/>
  <c r="E97" i="4" s="1"/>
  <c r="F97" i="4" s="1"/>
  <c r="F97" i="2" l="1"/>
  <c r="G97" i="2" s="1"/>
  <c r="H97" i="4"/>
  <c r="G97" i="4" s="1"/>
  <c r="D97" i="2"/>
  <c r="C97" i="2"/>
  <c r="A99" i="2"/>
  <c r="B98" i="2"/>
  <c r="E98" i="2"/>
  <c r="B98" i="4"/>
  <c r="C98" i="4" s="1"/>
  <c r="D98" i="4" s="1"/>
  <c r="E98" i="4" s="1"/>
  <c r="F98" i="4" s="1"/>
  <c r="H98" i="4" l="1"/>
  <c r="G98" i="4" s="1"/>
  <c r="F98" i="2"/>
  <c r="G98" i="2" s="1"/>
  <c r="D98" i="2"/>
  <c r="C98" i="2"/>
  <c r="B99" i="2"/>
  <c r="E99" i="2"/>
  <c r="B99" i="4"/>
  <c r="C99" i="4" s="1"/>
  <c r="D99" i="4" s="1"/>
  <c r="E99" i="4" s="1"/>
  <c r="F99" i="4" s="1"/>
  <c r="A100" i="2"/>
  <c r="F99" i="2" l="1"/>
  <c r="G99" i="2" s="1"/>
  <c r="H99" i="4"/>
  <c r="G99" i="4" s="1"/>
  <c r="D99" i="2"/>
  <c r="C99" i="2"/>
  <c r="A101" i="2"/>
  <c r="B100" i="4"/>
  <c r="C100" i="4" s="1"/>
  <c r="D100" i="4" s="1"/>
  <c r="E100" i="4" s="1"/>
  <c r="F100" i="4" s="1"/>
  <c r="B100" i="2"/>
  <c r="E100" i="2"/>
  <c r="H100" i="4" l="1"/>
  <c r="G100" i="4" s="1"/>
  <c r="F100" i="2"/>
  <c r="G100" i="2" s="1"/>
  <c r="C100" i="2"/>
  <c r="D100" i="2"/>
  <c r="B101" i="4"/>
  <c r="C101" i="4" s="1"/>
  <c r="D101" i="4" s="1"/>
  <c r="E101" i="4" s="1"/>
  <c r="F101" i="4" s="1"/>
  <c r="A102" i="2"/>
  <c r="E101" i="2"/>
  <c r="B101" i="2"/>
  <c r="C101" i="2" l="1"/>
  <c r="D101" i="2"/>
  <c r="F101" i="2"/>
  <c r="G101" i="2" s="1"/>
  <c r="H101" i="4"/>
  <c r="G101" i="4" s="1"/>
  <c r="A103" i="2"/>
  <c r="B102" i="2"/>
  <c r="E102" i="2"/>
  <c r="B102" i="4"/>
  <c r="C102" i="4" s="1"/>
  <c r="D102" i="4" s="1"/>
  <c r="E102" i="4" s="1"/>
  <c r="F102" i="4" s="1"/>
  <c r="H102" i="4" l="1"/>
  <c r="G102" i="4" s="1"/>
  <c r="F102" i="2"/>
  <c r="G102" i="2" s="1"/>
  <c r="D102" i="2"/>
  <c r="C102" i="2"/>
  <c r="E103" i="2"/>
  <c r="B103" i="4"/>
  <c r="C103" i="4" s="1"/>
  <c r="D103" i="4" s="1"/>
  <c r="E103" i="4" s="1"/>
  <c r="F103" i="4" s="1"/>
  <c r="A104" i="2"/>
  <c r="B103" i="2"/>
  <c r="D103" i="2" l="1"/>
  <c r="C103" i="2"/>
  <c r="A105" i="2"/>
  <c r="B104" i="2"/>
  <c r="E104" i="2"/>
  <c r="B104" i="4"/>
  <c r="C104" i="4" s="1"/>
  <c r="D104" i="4" s="1"/>
  <c r="E104" i="4" s="1"/>
  <c r="F104" i="4" s="1"/>
  <c r="F103" i="2"/>
  <c r="G103" i="2" s="1"/>
  <c r="H103" i="4"/>
  <c r="G103" i="4" s="1"/>
  <c r="D104" i="2" l="1"/>
  <c r="C104" i="2"/>
  <c r="B105" i="2"/>
  <c r="B105" i="4"/>
  <c r="C105" i="4" s="1"/>
  <c r="D105" i="4" s="1"/>
  <c r="E105" i="4" s="1"/>
  <c r="F105" i="4" s="1"/>
  <c r="A106" i="2"/>
  <c r="E105" i="2"/>
  <c r="H104" i="4"/>
  <c r="G104" i="4" s="1"/>
  <c r="F104" i="2"/>
  <c r="G104" i="2" s="1"/>
  <c r="C105" i="2" l="1"/>
  <c r="D105" i="2"/>
  <c r="H105" i="4"/>
  <c r="G105" i="4" s="1"/>
  <c r="F105" i="2"/>
  <c r="G105" i="2" s="1"/>
  <c r="E106" i="2"/>
  <c r="A107" i="2"/>
  <c r="B106" i="2"/>
  <c r="B106" i="4"/>
  <c r="C106" i="4" s="1"/>
  <c r="D106" i="4" s="1"/>
  <c r="E106" i="4" s="1"/>
  <c r="F106" i="4" s="1"/>
  <c r="D106" i="2" l="1"/>
  <c r="C106" i="2"/>
  <c r="E107" i="2"/>
  <c r="B107" i="4"/>
  <c r="C107" i="4" s="1"/>
  <c r="D107" i="4" s="1"/>
  <c r="E107" i="4" s="1"/>
  <c r="F107" i="4" s="1"/>
  <c r="A108" i="2"/>
  <c r="B107" i="2"/>
  <c r="H106" i="4"/>
  <c r="G106" i="4" s="1"/>
  <c r="F106" i="2"/>
  <c r="G106" i="2" s="1"/>
  <c r="H107" i="4" l="1"/>
  <c r="G107" i="4" s="1"/>
  <c r="F107" i="2"/>
  <c r="G107" i="2" s="1"/>
  <c r="D107" i="2"/>
  <c r="C107" i="2"/>
  <c r="E108" i="2"/>
  <c r="B108" i="4"/>
  <c r="C108" i="4" s="1"/>
  <c r="D108" i="4" s="1"/>
  <c r="E108" i="4" s="1"/>
  <c r="F108" i="4" s="1"/>
  <c r="A109" i="2"/>
  <c r="B108" i="2"/>
  <c r="B109" i="2" l="1"/>
  <c r="B109" i="4"/>
  <c r="C109" i="4" s="1"/>
  <c r="D109" i="4" s="1"/>
  <c r="E109" i="4" s="1"/>
  <c r="F109" i="4" s="1"/>
  <c r="A110" i="2"/>
  <c r="E109" i="2"/>
  <c r="H108" i="4"/>
  <c r="G108" i="4" s="1"/>
  <c r="F108" i="2"/>
  <c r="G108" i="2" s="1"/>
  <c r="D108" i="2"/>
  <c r="C108" i="2"/>
  <c r="H109" i="4" l="1"/>
  <c r="G109" i="4" s="1"/>
  <c r="F109" i="2"/>
  <c r="G109" i="2" s="1"/>
  <c r="A111" i="2"/>
  <c r="E110" i="2"/>
  <c r="B110" i="4"/>
  <c r="C110" i="4" s="1"/>
  <c r="D110" i="4" s="1"/>
  <c r="E110" i="4" s="1"/>
  <c r="F110" i="4" s="1"/>
  <c r="B110" i="2"/>
  <c r="D109" i="2"/>
  <c r="C109" i="2"/>
  <c r="F110" i="2" l="1"/>
  <c r="G110" i="2" s="1"/>
  <c r="H110" i="4"/>
  <c r="G110" i="4" s="1"/>
  <c r="A112" i="2"/>
  <c r="E111" i="2"/>
  <c r="B111" i="2"/>
  <c r="B111" i="4"/>
  <c r="C111" i="4" s="1"/>
  <c r="D111" i="4" s="1"/>
  <c r="E111" i="4" s="1"/>
  <c r="F111" i="4" s="1"/>
  <c r="D110" i="2"/>
  <c r="C110" i="2"/>
  <c r="H111" i="4" l="1"/>
  <c r="G111" i="4" s="1"/>
  <c r="F111" i="2"/>
  <c r="G111" i="2" s="1"/>
  <c r="B112" i="2"/>
  <c r="B112" i="4"/>
  <c r="C112" i="4" s="1"/>
  <c r="D112" i="4" s="1"/>
  <c r="E112" i="4" s="1"/>
  <c r="F112" i="4" s="1"/>
  <c r="E112" i="2"/>
  <c r="A113" i="2"/>
  <c r="D111" i="2"/>
  <c r="C111" i="2"/>
  <c r="D112" i="2" l="1"/>
  <c r="C112" i="2"/>
  <c r="A114" i="2"/>
  <c r="E113" i="2"/>
  <c r="B113" i="2"/>
  <c r="B113" i="4"/>
  <c r="C113" i="4" s="1"/>
  <c r="D113" i="4" s="1"/>
  <c r="E113" i="4" s="1"/>
  <c r="F113" i="4" s="1"/>
  <c r="H112" i="4"/>
  <c r="G112" i="4" s="1"/>
  <c r="F112" i="2"/>
  <c r="G112" i="2" s="1"/>
  <c r="F113" i="2" l="1"/>
  <c r="G113" i="2" s="1"/>
  <c r="H113" i="4"/>
  <c r="G113" i="4" s="1"/>
  <c r="A115" i="2"/>
  <c r="B114" i="2"/>
  <c r="E114" i="2"/>
  <c r="B114" i="4"/>
  <c r="C114" i="4" s="1"/>
  <c r="D114" i="4" s="1"/>
  <c r="E114" i="4" s="1"/>
  <c r="F114" i="4" s="1"/>
  <c r="D113" i="2"/>
  <c r="C113" i="2"/>
  <c r="D114" i="2" l="1"/>
  <c r="C114" i="2"/>
  <c r="A116" i="2"/>
  <c r="B115" i="4"/>
  <c r="C115" i="4" s="1"/>
  <c r="D115" i="4" s="1"/>
  <c r="E115" i="4" s="1"/>
  <c r="F115" i="4" s="1"/>
  <c r="B115" i="2"/>
  <c r="E115" i="2"/>
  <c r="H114" i="4"/>
  <c r="G114" i="4" s="1"/>
  <c r="F114" i="2"/>
  <c r="G114" i="2" s="1"/>
  <c r="A117" i="2" l="1"/>
  <c r="E116" i="2"/>
  <c r="B116" i="2"/>
  <c r="B116" i="4"/>
  <c r="C116" i="4" s="1"/>
  <c r="D116" i="4" s="1"/>
  <c r="E116" i="4" s="1"/>
  <c r="F116" i="4" s="1"/>
  <c r="F115" i="2"/>
  <c r="G115" i="2" s="1"/>
  <c r="H115" i="4"/>
  <c r="G115" i="4" s="1"/>
  <c r="D115" i="2"/>
  <c r="C115" i="2"/>
  <c r="C116" i="2" l="1"/>
  <c r="D116" i="2"/>
  <c r="F116" i="2"/>
  <c r="G116" i="2" s="1"/>
  <c r="H116" i="4"/>
  <c r="G116" i="4" s="1"/>
  <c r="B117" i="4"/>
  <c r="C117" i="4" s="1"/>
  <c r="D117" i="4" s="1"/>
  <c r="E117" i="4" s="1"/>
  <c r="F117" i="4" s="1"/>
  <c r="B117" i="2"/>
  <c r="A118" i="2"/>
  <c r="E117" i="2"/>
  <c r="F117" i="2" l="1"/>
  <c r="G117" i="2" s="1"/>
  <c r="H117" i="4"/>
  <c r="G117" i="4" s="1"/>
  <c r="A119" i="2"/>
  <c r="B118" i="2"/>
  <c r="E118" i="2"/>
  <c r="B118" i="4"/>
  <c r="C118" i="4" s="1"/>
  <c r="D118" i="4" s="1"/>
  <c r="E118" i="4" s="1"/>
  <c r="F118" i="4" s="1"/>
  <c r="D117" i="2"/>
  <c r="C117" i="2"/>
  <c r="D118" i="2" l="1"/>
  <c r="C118" i="2"/>
  <c r="A120" i="2"/>
  <c r="B119" i="2"/>
  <c r="E119" i="2"/>
  <c r="B119" i="4"/>
  <c r="C119" i="4" s="1"/>
  <c r="D119" i="4" s="1"/>
  <c r="E119" i="4" s="1"/>
  <c r="F119" i="4" s="1"/>
  <c r="H118" i="4"/>
  <c r="G118" i="4" s="1"/>
  <c r="F118" i="2"/>
  <c r="G118" i="2" s="1"/>
  <c r="D119" i="2" l="1"/>
  <c r="C119" i="2"/>
  <c r="A121" i="2"/>
  <c r="B120" i="2"/>
  <c r="E120" i="2"/>
  <c r="B120" i="4"/>
  <c r="C120" i="4" s="1"/>
  <c r="D120" i="4" s="1"/>
  <c r="E120" i="4" s="1"/>
  <c r="F120" i="4" s="1"/>
  <c r="F119" i="2"/>
  <c r="G119" i="2" s="1"/>
  <c r="H119" i="4"/>
  <c r="G119" i="4" s="1"/>
  <c r="C120" i="2" l="1"/>
  <c r="D120" i="2"/>
  <c r="B121" i="4"/>
  <c r="C121" i="4" s="1"/>
  <c r="D121" i="4" s="1"/>
  <c r="E121" i="4" s="1"/>
  <c r="F121" i="4" s="1"/>
  <c r="A122" i="2"/>
  <c r="E121" i="2"/>
  <c r="B121" i="2"/>
  <c r="F120" i="2"/>
  <c r="G120" i="2" s="1"/>
  <c r="H120" i="4"/>
  <c r="G120" i="4" s="1"/>
  <c r="A123" i="2" l="1"/>
  <c r="B122" i="2"/>
  <c r="E122" i="2"/>
  <c r="B122" i="4"/>
  <c r="C122" i="4" s="1"/>
  <c r="D122" i="4" s="1"/>
  <c r="E122" i="4" s="1"/>
  <c r="F122" i="4" s="1"/>
  <c r="D121" i="2"/>
  <c r="C121" i="2"/>
  <c r="H121" i="4"/>
  <c r="G121" i="4" s="1"/>
  <c r="F121" i="2"/>
  <c r="G121" i="2" s="1"/>
  <c r="D122" i="2" l="1"/>
  <c r="C122" i="2"/>
  <c r="H122" i="4"/>
  <c r="G122" i="4" s="1"/>
  <c r="F122" i="2"/>
  <c r="G122" i="2" s="1"/>
  <c r="A124" i="2"/>
  <c r="E123" i="2"/>
  <c r="B123" i="2"/>
  <c r="B123" i="4"/>
  <c r="C123" i="4" s="1"/>
  <c r="D123" i="4" s="1"/>
  <c r="E123" i="4" s="1"/>
  <c r="F123" i="4" s="1"/>
  <c r="H123" i="4" l="1"/>
  <c r="G123" i="4" s="1"/>
  <c r="F123" i="2"/>
  <c r="G123" i="2" s="1"/>
  <c r="D123" i="2"/>
  <c r="C123" i="2"/>
  <c r="A125" i="2"/>
  <c r="B124" i="2"/>
  <c r="E124" i="2"/>
  <c r="B124" i="4"/>
  <c r="C124" i="4" s="1"/>
  <c r="D124" i="4" s="1"/>
  <c r="E124" i="4" s="1"/>
  <c r="F124" i="4" s="1"/>
  <c r="F124" i="2" l="1"/>
  <c r="G124" i="2" s="1"/>
  <c r="H124" i="4"/>
  <c r="G124" i="4" s="1"/>
  <c r="C124" i="2"/>
  <c r="D124" i="2"/>
  <c r="A126" i="2"/>
  <c r="E125" i="2"/>
  <c r="B125" i="4"/>
  <c r="C125" i="4" s="1"/>
  <c r="D125" i="4" s="1"/>
  <c r="E125" i="4" s="1"/>
  <c r="F125" i="4" s="1"/>
  <c r="B125" i="2"/>
  <c r="D125" i="2" l="1"/>
  <c r="C125" i="2"/>
  <c r="H125" i="4"/>
  <c r="G125" i="4" s="1"/>
  <c r="F125" i="2"/>
  <c r="G125" i="2" s="1"/>
  <c r="A127" i="2"/>
  <c r="B126" i="2"/>
  <c r="B126" i="4"/>
  <c r="C126" i="4" s="1"/>
  <c r="D126" i="4" s="1"/>
  <c r="E126" i="4" s="1"/>
  <c r="F126" i="4" s="1"/>
  <c r="E126" i="2"/>
  <c r="F126" i="2" l="1"/>
  <c r="G126" i="2" s="1"/>
  <c r="H126" i="4"/>
  <c r="G126" i="4" s="1"/>
  <c r="D126" i="2"/>
  <c r="C126" i="2"/>
  <c r="A128" i="2"/>
  <c r="B127" i="2"/>
  <c r="E127" i="2"/>
  <c r="B127" i="4"/>
  <c r="C127" i="4" s="1"/>
  <c r="D127" i="4" s="1"/>
  <c r="E127" i="4" s="1"/>
  <c r="F127" i="4" s="1"/>
  <c r="H127" i="4" l="1"/>
  <c r="G127" i="4" s="1"/>
  <c r="F127" i="2"/>
  <c r="G127" i="2" s="1"/>
  <c r="D127" i="2"/>
  <c r="C127" i="2"/>
  <c r="A129" i="2"/>
  <c r="B128" i="2"/>
  <c r="E128" i="2"/>
  <c r="B128" i="4"/>
  <c r="C128" i="4" s="1"/>
  <c r="D128" i="4" s="1"/>
  <c r="E128" i="4" s="1"/>
  <c r="F128" i="4" s="1"/>
  <c r="F128" i="2" l="1"/>
  <c r="G128" i="2" s="1"/>
  <c r="H128" i="4"/>
  <c r="G128" i="4" s="1"/>
  <c r="D128" i="2"/>
  <c r="C128" i="2"/>
  <c r="B129" i="2"/>
  <c r="B129" i="4"/>
  <c r="C129" i="4" s="1"/>
  <c r="D129" i="4" s="1"/>
  <c r="E129" i="4" s="1"/>
  <c r="F129" i="4" s="1"/>
  <c r="A130" i="2"/>
  <c r="E129" i="2"/>
  <c r="H129" i="4" l="1"/>
  <c r="G129" i="4" s="1"/>
  <c r="F129" i="2"/>
  <c r="G129" i="2" s="1"/>
  <c r="E130" i="2"/>
  <c r="B130" i="4"/>
  <c r="C130" i="4" s="1"/>
  <c r="D130" i="4" s="1"/>
  <c r="E130" i="4" s="1"/>
  <c r="F130" i="4" s="1"/>
  <c r="A131" i="2"/>
  <c r="B130" i="2"/>
  <c r="C129" i="2"/>
  <c r="D129" i="2"/>
  <c r="H130" i="4" l="1"/>
  <c r="G130" i="4" s="1"/>
  <c r="F130" i="2"/>
  <c r="G130" i="2" s="1"/>
  <c r="D130" i="2"/>
  <c r="C130" i="2"/>
  <c r="E131" i="2"/>
  <c r="A132" i="2"/>
  <c r="B131" i="2"/>
  <c r="B131" i="4"/>
  <c r="C131" i="4" s="1"/>
  <c r="D131" i="4" s="1"/>
  <c r="E131" i="4" s="1"/>
  <c r="F131" i="4" s="1"/>
  <c r="D131" i="2" l="1"/>
  <c r="C131" i="2"/>
  <c r="B132" i="2"/>
  <c r="E132" i="2"/>
  <c r="A133" i="2"/>
  <c r="B132" i="4"/>
  <c r="C132" i="4" s="1"/>
  <c r="D132" i="4" s="1"/>
  <c r="E132" i="4" s="1"/>
  <c r="F132" i="4" s="1"/>
  <c r="F131" i="2"/>
  <c r="G131" i="2" s="1"/>
  <c r="H131" i="4"/>
  <c r="G131" i="4" s="1"/>
  <c r="D132" i="2" l="1"/>
  <c r="C132" i="2"/>
  <c r="B133" i="2"/>
  <c r="B133" i="4"/>
  <c r="C133" i="4" s="1"/>
  <c r="D133" i="4" s="1"/>
  <c r="E133" i="4" s="1"/>
  <c r="F133" i="4" s="1"/>
  <c r="E133" i="2"/>
  <c r="A134" i="2"/>
  <c r="F132" i="2"/>
  <c r="G132" i="2" s="1"/>
  <c r="H132" i="4"/>
  <c r="G132" i="4" s="1"/>
  <c r="C133" i="2" l="1"/>
  <c r="D133" i="2"/>
  <c r="B134" i="2"/>
  <c r="E134" i="2"/>
  <c r="B134" i="4"/>
  <c r="C134" i="4" s="1"/>
  <c r="D134" i="4" s="1"/>
  <c r="E134" i="4" s="1"/>
  <c r="F134" i="4" s="1"/>
  <c r="A135" i="2"/>
  <c r="F133" i="2"/>
  <c r="G133" i="2" s="1"/>
  <c r="H133" i="4"/>
  <c r="G133" i="4" s="1"/>
  <c r="D134" i="2" l="1"/>
  <c r="C134" i="2"/>
  <c r="H134" i="4"/>
  <c r="G134" i="4" s="1"/>
  <c r="F134" i="2"/>
  <c r="G134" i="2" s="1"/>
  <c r="E135" i="2"/>
  <c r="B135" i="4"/>
  <c r="C135" i="4" s="1"/>
  <c r="D135" i="4" s="1"/>
  <c r="E135" i="4" s="1"/>
  <c r="F135" i="4" s="1"/>
  <c r="B135" i="2"/>
  <c r="A136" i="2"/>
  <c r="B136" i="2" l="1"/>
  <c r="E136" i="2"/>
  <c r="B136" i="4"/>
  <c r="C136" i="4" s="1"/>
  <c r="D136" i="4" s="1"/>
  <c r="E136" i="4" s="1"/>
  <c r="F136" i="4" s="1"/>
  <c r="A137" i="2"/>
  <c r="C135" i="2"/>
  <c r="D135" i="2"/>
  <c r="F135" i="2"/>
  <c r="G135" i="2" s="1"/>
  <c r="H135" i="4"/>
  <c r="G135" i="4" s="1"/>
  <c r="F136" i="2" l="1"/>
  <c r="G136" i="2" s="1"/>
  <c r="H136" i="4"/>
  <c r="G136" i="4" s="1"/>
  <c r="C136" i="2"/>
  <c r="D136" i="2"/>
  <c r="B137" i="4"/>
  <c r="C137" i="4" s="1"/>
  <c r="D137" i="4" s="1"/>
  <c r="E137" i="4" s="1"/>
  <c r="F137" i="4" s="1"/>
  <c r="A138" i="2"/>
  <c r="E137" i="2"/>
  <c r="B137" i="2"/>
  <c r="D137" i="2" l="1"/>
  <c r="C137" i="2"/>
  <c r="F137" i="2"/>
  <c r="G137" i="2" s="1"/>
  <c r="H137" i="4"/>
  <c r="G137" i="4" s="1"/>
  <c r="B138" i="4"/>
  <c r="C138" i="4" s="1"/>
  <c r="D138" i="4" s="1"/>
  <c r="E138" i="4" s="1"/>
  <c r="F138" i="4" s="1"/>
  <c r="A139" i="2"/>
  <c r="B138" i="2"/>
  <c r="E138" i="2"/>
  <c r="F138" i="2" l="1"/>
  <c r="G138" i="2" s="1"/>
  <c r="H138" i="4"/>
  <c r="G138" i="4" s="1"/>
  <c r="D138" i="2"/>
  <c r="C138" i="2"/>
  <c r="E139" i="2"/>
  <c r="B139" i="4"/>
  <c r="C139" i="4" s="1"/>
  <c r="D139" i="4" s="1"/>
  <c r="E139" i="4" s="1"/>
  <c r="F139" i="4" s="1"/>
  <c r="A140" i="2"/>
  <c r="B139" i="2"/>
  <c r="D139" i="2" l="1"/>
  <c r="C139" i="2"/>
  <c r="B140" i="2"/>
  <c r="E140" i="2"/>
  <c r="B140" i="4"/>
  <c r="C140" i="4" s="1"/>
  <c r="D140" i="4" s="1"/>
  <c r="E140" i="4" s="1"/>
  <c r="F140" i="4" s="1"/>
  <c r="A141" i="2"/>
  <c r="F139" i="2"/>
  <c r="G139" i="2" s="1"/>
  <c r="H139" i="4"/>
  <c r="G139" i="4" s="1"/>
  <c r="H140" i="4" l="1"/>
  <c r="G140" i="4" s="1"/>
  <c r="F140" i="2"/>
  <c r="G140" i="2" s="1"/>
  <c r="D140" i="2"/>
  <c r="C140" i="2"/>
  <c r="A142" i="2"/>
  <c r="B141" i="2"/>
  <c r="B141" i="4"/>
  <c r="C141" i="4" s="1"/>
  <c r="D141" i="4" s="1"/>
  <c r="E141" i="4" s="1"/>
  <c r="F141" i="4" s="1"/>
  <c r="E141" i="2"/>
  <c r="D141" i="2" l="1"/>
  <c r="C141" i="2"/>
  <c r="F141" i="2"/>
  <c r="G141" i="2" s="1"/>
  <c r="H141" i="4"/>
  <c r="G141" i="4" s="1"/>
  <c r="A143" i="2"/>
  <c r="B142" i="2"/>
  <c r="E142" i="2"/>
  <c r="B142" i="4"/>
  <c r="C142" i="4" s="1"/>
  <c r="D142" i="4" s="1"/>
  <c r="E142" i="4" s="1"/>
  <c r="F142" i="4" s="1"/>
  <c r="D142" i="2" l="1"/>
  <c r="C142" i="2"/>
  <c r="H142" i="4"/>
  <c r="G142" i="4" s="1"/>
  <c r="F142" i="2"/>
  <c r="G142" i="2" s="1"/>
  <c r="A144" i="2"/>
  <c r="B143" i="2"/>
  <c r="E143" i="2"/>
  <c r="B143" i="4"/>
  <c r="C143" i="4" s="1"/>
  <c r="D143" i="4" s="1"/>
  <c r="E143" i="4" s="1"/>
  <c r="F143" i="4" s="1"/>
  <c r="H143" i="4" l="1"/>
  <c r="G143" i="4" s="1"/>
  <c r="F143" i="2"/>
  <c r="G143" i="2" s="1"/>
  <c r="D143" i="2"/>
  <c r="C143" i="2"/>
  <c r="A145" i="2"/>
  <c r="B144" i="2"/>
  <c r="E144" i="2"/>
  <c r="B144" i="4"/>
  <c r="C144" i="4" s="1"/>
  <c r="D144" i="4" s="1"/>
  <c r="E144" i="4" s="1"/>
  <c r="F144" i="4" s="1"/>
  <c r="F144" i="2" l="1"/>
  <c r="G144" i="2" s="1"/>
  <c r="H144" i="4"/>
  <c r="G144" i="4" s="1"/>
  <c r="E145" i="2"/>
  <c r="B145" i="4"/>
  <c r="C145" i="4" s="1"/>
  <c r="D145" i="4" s="1"/>
  <c r="E145" i="4" s="1"/>
  <c r="F145" i="4" s="1"/>
  <c r="B145" i="2"/>
  <c r="A146" i="2"/>
  <c r="C144" i="2"/>
  <c r="D144" i="2"/>
  <c r="F145" i="2" l="1"/>
  <c r="G145" i="2" s="1"/>
  <c r="H145" i="4"/>
  <c r="G145" i="4" s="1"/>
  <c r="B146" i="2"/>
  <c r="B146" i="4"/>
  <c r="C146" i="4" s="1"/>
  <c r="D146" i="4" s="1"/>
  <c r="E146" i="4" s="1"/>
  <c r="F146" i="4" s="1"/>
  <c r="A147" i="2"/>
  <c r="E146" i="2"/>
  <c r="C145" i="2"/>
  <c r="D145" i="2"/>
  <c r="C146" i="2" l="1"/>
  <c r="D146" i="2"/>
  <c r="H146" i="4"/>
  <c r="G146" i="4" s="1"/>
  <c r="F146" i="2"/>
  <c r="G146" i="2" s="1"/>
  <c r="B147" i="4"/>
  <c r="C147" i="4" s="1"/>
  <c r="D147" i="4" s="1"/>
  <c r="E147" i="4" s="1"/>
  <c r="F147" i="4" s="1"/>
  <c r="A148" i="2"/>
  <c r="E147" i="2"/>
  <c r="B147" i="2"/>
  <c r="F147" i="2" l="1"/>
  <c r="G147" i="2" s="1"/>
  <c r="H147" i="4"/>
  <c r="G147" i="4" s="1"/>
  <c r="A149" i="2"/>
  <c r="B148" i="2"/>
  <c r="E148" i="2"/>
  <c r="B148" i="4"/>
  <c r="C148" i="4" s="1"/>
  <c r="D148" i="4" s="1"/>
  <c r="E148" i="4" s="1"/>
  <c r="F148" i="4" s="1"/>
  <c r="D147" i="2"/>
  <c r="C147" i="2"/>
  <c r="C148" i="2" l="1"/>
  <c r="D148" i="2"/>
  <c r="B149" i="4"/>
  <c r="C149" i="4" s="1"/>
  <c r="D149" i="4" s="1"/>
  <c r="E149" i="4" s="1"/>
  <c r="F149" i="4" s="1"/>
  <c r="A150" i="2"/>
  <c r="E149" i="2"/>
  <c r="B149" i="2"/>
  <c r="H148" i="4"/>
  <c r="G148" i="4" s="1"/>
  <c r="F148" i="2"/>
  <c r="G148" i="2" s="1"/>
  <c r="C149" i="2" l="1"/>
  <c r="D149" i="2"/>
  <c r="B150" i="2"/>
  <c r="E150" i="2"/>
  <c r="B150" i="4"/>
  <c r="C150" i="4" s="1"/>
  <c r="D150" i="4" s="1"/>
  <c r="E150" i="4" s="1"/>
  <c r="F150" i="4" s="1"/>
  <c r="A151" i="2"/>
  <c r="F149" i="2"/>
  <c r="G149" i="2" s="1"/>
  <c r="H149" i="4"/>
  <c r="G149" i="4" s="1"/>
  <c r="D150" i="2" l="1"/>
  <c r="C150" i="2"/>
  <c r="E151" i="2"/>
  <c r="B151" i="4"/>
  <c r="C151" i="4" s="1"/>
  <c r="D151" i="4" s="1"/>
  <c r="E151" i="4" s="1"/>
  <c r="F151" i="4" s="1"/>
  <c r="B151" i="2"/>
  <c r="A152" i="2"/>
  <c r="H150" i="4"/>
  <c r="G150" i="4" s="1"/>
  <c r="F150" i="2"/>
  <c r="G150" i="2" s="1"/>
  <c r="H151" i="4" l="1"/>
  <c r="G151" i="4" s="1"/>
  <c r="F151" i="2"/>
  <c r="G151" i="2" s="1"/>
  <c r="B152" i="4"/>
  <c r="C152" i="4" s="1"/>
  <c r="D152" i="4" s="1"/>
  <c r="E152" i="4" s="1"/>
  <c r="F152" i="4" s="1"/>
  <c r="A153" i="2"/>
  <c r="B152" i="2"/>
  <c r="E152" i="2"/>
  <c r="D151" i="2"/>
  <c r="C151" i="2"/>
  <c r="A154" i="2" l="1"/>
  <c r="E153" i="2"/>
  <c r="B153" i="4"/>
  <c r="C153" i="4" s="1"/>
  <c r="D153" i="4" s="1"/>
  <c r="E153" i="4" s="1"/>
  <c r="F153" i="4" s="1"/>
  <c r="B153" i="2"/>
  <c r="F152" i="2"/>
  <c r="G152" i="2" s="1"/>
  <c r="H152" i="4"/>
  <c r="G152" i="4" s="1"/>
  <c r="C152" i="2"/>
  <c r="D152" i="2"/>
  <c r="D153" i="2" l="1"/>
  <c r="C153" i="2"/>
  <c r="H153" i="4"/>
  <c r="G153" i="4" s="1"/>
  <c r="F153" i="2"/>
  <c r="G153" i="2" s="1"/>
  <c r="A155" i="2"/>
  <c r="B154" i="2"/>
  <c r="E154" i="2"/>
  <c r="B154" i="4"/>
  <c r="C154" i="4" s="1"/>
  <c r="D154" i="4" s="1"/>
  <c r="E154" i="4" s="1"/>
  <c r="F154" i="4" s="1"/>
  <c r="H154" i="4" l="1"/>
  <c r="G154" i="4" s="1"/>
  <c r="F154" i="2"/>
  <c r="G154" i="2" s="1"/>
  <c r="D154" i="2"/>
  <c r="C154" i="2"/>
  <c r="B155" i="4"/>
  <c r="C155" i="4" s="1"/>
  <c r="D155" i="4" s="1"/>
  <c r="E155" i="4" s="1"/>
  <c r="F155" i="4" s="1"/>
  <c r="A156" i="2"/>
  <c r="B155" i="2"/>
  <c r="E155" i="2"/>
  <c r="D155" i="2" l="1"/>
  <c r="C155" i="2"/>
  <c r="A157" i="2"/>
  <c r="B156" i="2"/>
  <c r="E156" i="2"/>
  <c r="B156" i="4"/>
  <c r="C156" i="4" s="1"/>
  <c r="D156" i="4" s="1"/>
  <c r="E156" i="4" s="1"/>
  <c r="F156" i="4" s="1"/>
  <c r="H155" i="4"/>
  <c r="G155" i="4" s="1"/>
  <c r="F155" i="2"/>
  <c r="G155" i="2" s="1"/>
  <c r="C156" i="2" l="1"/>
  <c r="D156" i="2"/>
  <c r="B157" i="4"/>
  <c r="C157" i="4" s="1"/>
  <c r="D157" i="4" s="1"/>
  <c r="E157" i="4" s="1"/>
  <c r="F157" i="4" s="1"/>
  <c r="E157" i="2"/>
  <c r="B157" i="2"/>
  <c r="A158" i="2"/>
  <c r="F156" i="2"/>
  <c r="G156" i="2" s="1"/>
  <c r="H156" i="4"/>
  <c r="G156" i="4" s="1"/>
  <c r="F157" i="2" l="1"/>
  <c r="G157" i="2" s="1"/>
  <c r="H157" i="4"/>
  <c r="G157" i="4" s="1"/>
  <c r="B158" i="4"/>
  <c r="C158" i="4" s="1"/>
  <c r="D158" i="4" s="1"/>
  <c r="E158" i="4" s="1"/>
  <c r="F158" i="4" s="1"/>
  <c r="B158" i="2"/>
  <c r="E158" i="2"/>
  <c r="A159" i="2"/>
  <c r="C157" i="2"/>
  <c r="D157" i="2"/>
  <c r="C158" i="2" l="1"/>
  <c r="D158" i="2"/>
  <c r="A160" i="2"/>
  <c r="B159" i="2"/>
  <c r="B159" i="4"/>
  <c r="C159" i="4" s="1"/>
  <c r="D159" i="4" s="1"/>
  <c r="E159" i="4" s="1"/>
  <c r="F159" i="4" s="1"/>
  <c r="E159" i="2"/>
  <c r="H158" i="4"/>
  <c r="G158" i="4" s="1"/>
  <c r="F158" i="2"/>
  <c r="G158" i="2" s="1"/>
  <c r="D159" i="2" l="1"/>
  <c r="C159" i="2"/>
  <c r="A161" i="2"/>
  <c r="B160" i="2"/>
  <c r="E160" i="2"/>
  <c r="B160" i="4"/>
  <c r="C160" i="4" s="1"/>
  <c r="D160" i="4" s="1"/>
  <c r="E160" i="4" s="1"/>
  <c r="F160" i="4" s="1"/>
  <c r="H159" i="4"/>
  <c r="G159" i="4" s="1"/>
  <c r="F159" i="2"/>
  <c r="G159" i="2" s="1"/>
  <c r="C160" i="2" l="1"/>
  <c r="D160" i="2"/>
  <c r="A162" i="2"/>
  <c r="B161" i="4"/>
  <c r="C161" i="4" s="1"/>
  <c r="D161" i="4" s="1"/>
  <c r="E161" i="4" s="1"/>
  <c r="F161" i="4" s="1"/>
  <c r="E161" i="2"/>
  <c r="B161" i="2"/>
  <c r="H160" i="4"/>
  <c r="G160" i="4" s="1"/>
  <c r="F160" i="2"/>
  <c r="G160" i="2" s="1"/>
  <c r="B162" i="2" l="1"/>
  <c r="E162" i="2"/>
  <c r="B162" i="4"/>
  <c r="C162" i="4" s="1"/>
  <c r="D162" i="4" s="1"/>
  <c r="E162" i="4" s="1"/>
  <c r="F162" i="4" s="1"/>
  <c r="A163" i="2"/>
  <c r="C161" i="2"/>
  <c r="D161" i="2"/>
  <c r="H161" i="4"/>
  <c r="G161" i="4" s="1"/>
  <c r="F161" i="2"/>
  <c r="G161" i="2" s="1"/>
  <c r="E163" i="2" l="1"/>
  <c r="B163" i="4"/>
  <c r="C163" i="4" s="1"/>
  <c r="D163" i="4" s="1"/>
  <c r="E163" i="4" s="1"/>
  <c r="F163" i="4" s="1"/>
  <c r="B163" i="2"/>
  <c r="A164" i="2"/>
  <c r="F162" i="2"/>
  <c r="G162" i="2" s="1"/>
  <c r="H162" i="4"/>
  <c r="G162" i="4" s="1"/>
  <c r="D162" i="2"/>
  <c r="C162" i="2"/>
  <c r="B164" i="2" l="1"/>
  <c r="B164" i="4"/>
  <c r="C164" i="4" s="1"/>
  <c r="D164" i="4" s="1"/>
  <c r="E164" i="4" s="1"/>
  <c r="F164" i="4" s="1"/>
  <c r="A165" i="2"/>
  <c r="E164" i="2"/>
  <c r="D163" i="2"/>
  <c r="C163" i="2"/>
  <c r="H163" i="4"/>
  <c r="G163" i="4" s="1"/>
  <c r="F163" i="2"/>
  <c r="G163" i="2" s="1"/>
  <c r="H164" i="4" l="1"/>
  <c r="G164" i="4" s="1"/>
  <c r="F164" i="2"/>
  <c r="G164" i="2" s="1"/>
  <c r="B165" i="2"/>
  <c r="A166" i="2"/>
  <c r="E165" i="2"/>
  <c r="B165" i="4"/>
  <c r="C165" i="4" s="1"/>
  <c r="D165" i="4" s="1"/>
  <c r="E165" i="4" s="1"/>
  <c r="F165" i="4" s="1"/>
  <c r="D164" i="2"/>
  <c r="C164" i="2"/>
  <c r="C165" i="2" l="1"/>
  <c r="D165" i="2"/>
  <c r="E166" i="2"/>
  <c r="B166" i="4"/>
  <c r="C166" i="4" s="1"/>
  <c r="D166" i="4" s="1"/>
  <c r="E166" i="4" s="1"/>
  <c r="F166" i="4" s="1"/>
  <c r="A167" i="2"/>
  <c r="B166" i="2"/>
  <c r="H165" i="4"/>
  <c r="G165" i="4" s="1"/>
  <c r="F165" i="2"/>
  <c r="G165" i="2" s="1"/>
  <c r="H166" i="4" l="1"/>
  <c r="G166" i="4" s="1"/>
  <c r="F166" i="2"/>
  <c r="G166" i="2" s="1"/>
  <c r="D166" i="2"/>
  <c r="C166" i="2"/>
  <c r="E167" i="2"/>
  <c r="B167" i="2"/>
  <c r="A168" i="2"/>
  <c r="B167" i="4"/>
  <c r="C167" i="4" s="1"/>
  <c r="D167" i="4" s="1"/>
  <c r="E167" i="4" s="1"/>
  <c r="F167" i="4" s="1"/>
  <c r="B168" i="4" l="1"/>
  <c r="C168" i="4" s="1"/>
  <c r="D168" i="4" s="1"/>
  <c r="E168" i="4" s="1"/>
  <c r="F168" i="4" s="1"/>
  <c r="E168" i="2"/>
  <c r="A169" i="2"/>
  <c r="B168" i="2"/>
  <c r="D167" i="2"/>
  <c r="C167" i="2"/>
  <c r="F167" i="2"/>
  <c r="G167" i="2" s="1"/>
  <c r="H167" i="4"/>
  <c r="G167" i="4" s="1"/>
  <c r="A170" i="2" l="1"/>
  <c r="E169" i="2"/>
  <c r="B169" i="2"/>
  <c r="B169" i="4"/>
  <c r="C169" i="4" s="1"/>
  <c r="D169" i="4" s="1"/>
  <c r="E169" i="4" s="1"/>
  <c r="F169" i="4" s="1"/>
  <c r="H168" i="4"/>
  <c r="G168" i="4" s="1"/>
  <c r="F168" i="2"/>
  <c r="G168" i="2" s="1"/>
  <c r="D168" i="2"/>
  <c r="C168" i="2"/>
  <c r="C169" i="2" l="1"/>
  <c r="D169" i="2"/>
  <c r="H169" i="4"/>
  <c r="G169" i="4" s="1"/>
  <c r="F169" i="2"/>
  <c r="G169" i="2" s="1"/>
  <c r="A171" i="2"/>
  <c r="B170" i="2"/>
  <c r="E170" i="2"/>
  <c r="B170" i="4"/>
  <c r="C170" i="4" s="1"/>
  <c r="D170" i="4" s="1"/>
  <c r="E170" i="4" s="1"/>
  <c r="F170" i="4" s="1"/>
  <c r="H170" i="4" l="1"/>
  <c r="G170" i="4" s="1"/>
  <c r="F170" i="2"/>
  <c r="G170" i="2" s="1"/>
  <c r="C170" i="2"/>
  <c r="D170" i="2"/>
  <c r="A172" i="2"/>
  <c r="B171" i="2"/>
  <c r="B171" i="4"/>
  <c r="C171" i="4" s="1"/>
  <c r="D171" i="4" s="1"/>
  <c r="E171" i="4" s="1"/>
  <c r="F171" i="4" s="1"/>
  <c r="E171" i="2"/>
  <c r="F171" i="2" l="1"/>
  <c r="G171" i="2" s="1"/>
  <c r="H171" i="4"/>
  <c r="G171" i="4" s="1"/>
  <c r="D171" i="2"/>
  <c r="C171" i="2"/>
  <c r="A173" i="2"/>
  <c r="B172" i="2"/>
  <c r="E172" i="2"/>
  <c r="B172" i="4"/>
  <c r="C172" i="4" s="1"/>
  <c r="D172" i="4" s="1"/>
  <c r="E172" i="4" s="1"/>
  <c r="F172" i="4" s="1"/>
  <c r="H172" i="4" l="1"/>
  <c r="G172" i="4" s="1"/>
  <c r="F172" i="2"/>
  <c r="G172" i="2" s="1"/>
  <c r="C172" i="2"/>
  <c r="D172" i="2"/>
  <c r="A174" i="2"/>
  <c r="E173" i="2"/>
  <c r="B173" i="2"/>
  <c r="B173" i="4"/>
  <c r="C173" i="4" s="1"/>
  <c r="D173" i="4" s="1"/>
  <c r="E173" i="4" s="1"/>
  <c r="F173" i="4" s="1"/>
  <c r="D173" i="2" l="1"/>
  <c r="C173" i="2"/>
  <c r="F173" i="2"/>
  <c r="G173" i="2" s="1"/>
  <c r="H173" i="4"/>
  <c r="G173" i="4" s="1"/>
  <c r="B174" i="2"/>
  <c r="B174" i="4"/>
  <c r="C174" i="4" s="1"/>
  <c r="D174" i="4" s="1"/>
  <c r="E174" i="4" s="1"/>
  <c r="F174" i="4" s="1"/>
  <c r="A175" i="2"/>
  <c r="E174" i="2"/>
  <c r="E175" i="2" l="1"/>
  <c r="B175" i="2"/>
  <c r="B175" i="4"/>
  <c r="C175" i="4" s="1"/>
  <c r="D175" i="4" s="1"/>
  <c r="E175" i="4" s="1"/>
  <c r="F175" i="4" s="1"/>
  <c r="A176" i="2"/>
  <c r="F174" i="2"/>
  <c r="G174" i="2" s="1"/>
  <c r="H174" i="4"/>
  <c r="G174" i="4" s="1"/>
  <c r="C174" i="2"/>
  <c r="D174" i="2"/>
  <c r="C175" i="2" l="1"/>
  <c r="D175" i="2"/>
  <c r="A177" i="2"/>
  <c r="B176" i="2"/>
  <c r="B176" i="4"/>
  <c r="C176" i="4" s="1"/>
  <c r="D176" i="4" s="1"/>
  <c r="E176" i="4" s="1"/>
  <c r="F176" i="4" s="1"/>
  <c r="E176" i="2"/>
  <c r="H175" i="4"/>
  <c r="G175" i="4" s="1"/>
  <c r="F175" i="2"/>
  <c r="G175" i="2" s="1"/>
  <c r="H176" i="4" l="1"/>
  <c r="G176" i="4" s="1"/>
  <c r="F176" i="2"/>
  <c r="G176" i="2" s="1"/>
  <c r="D176" i="2"/>
  <c r="C176" i="2"/>
  <c r="A178" i="2"/>
  <c r="E177" i="2"/>
  <c r="B177" i="2"/>
  <c r="B177" i="4"/>
  <c r="C177" i="4" s="1"/>
  <c r="D177" i="4" s="1"/>
  <c r="E177" i="4" s="1"/>
  <c r="F177" i="4" s="1"/>
  <c r="D177" i="2" l="1"/>
  <c r="C177" i="2"/>
  <c r="H177" i="4"/>
  <c r="G177" i="4" s="1"/>
  <c r="F177" i="2"/>
  <c r="G177" i="2" s="1"/>
  <c r="A179" i="2"/>
  <c r="E178" i="2"/>
  <c r="B178" i="4"/>
  <c r="C178" i="4" s="1"/>
  <c r="D178" i="4" s="1"/>
  <c r="E178" i="4" s="1"/>
  <c r="F178" i="4" s="1"/>
  <c r="B178" i="2"/>
  <c r="F178" i="2" l="1"/>
  <c r="G178" i="2" s="1"/>
  <c r="H178" i="4"/>
  <c r="G178" i="4" s="1"/>
  <c r="A180" i="2"/>
  <c r="B179" i="4"/>
  <c r="C179" i="4" s="1"/>
  <c r="D179" i="4" s="1"/>
  <c r="E179" i="4" s="1"/>
  <c r="F179" i="4" s="1"/>
  <c r="B179" i="2"/>
  <c r="E179" i="2"/>
  <c r="C178" i="2"/>
  <c r="D178" i="2"/>
  <c r="B180" i="2" l="1"/>
  <c r="E180" i="2"/>
  <c r="B180" i="4"/>
  <c r="C180" i="4" s="1"/>
  <c r="D180" i="4" s="1"/>
  <c r="E180" i="4" s="1"/>
  <c r="F180" i="4" s="1"/>
  <c r="H179" i="4"/>
  <c r="G179" i="4" s="1"/>
  <c r="F179" i="2"/>
  <c r="G179" i="2" s="1"/>
  <c r="C179" i="2"/>
  <c r="D179" i="2"/>
  <c r="F180" i="2" l="1"/>
  <c r="G180" i="2" s="1"/>
  <c r="H180" i="4"/>
  <c r="G180" i="4" s="1"/>
  <c r="C180" i="2"/>
  <c r="D18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Francesco-PC</author>
  </authors>
  <commentList>
    <comment ref="E1" authorId="0" shapeId="0" xr:uid="{B932AE83-FB12-46C4-B004-FB27180689A7}">
      <text>
        <r>
          <rPr>
            <b/>
            <sz val="9"/>
            <color indexed="81"/>
            <rFont val="Tahoma"/>
            <family val="2"/>
          </rPr>
          <t>AA</t>
        </r>
      </text>
    </comment>
    <comment ref="F1" authorId="0" shapeId="0" xr:uid="{64C8378B-9DC0-4FD2-AB42-2E5EB8A2A3F9}">
      <text>
        <r>
          <rPr>
            <b/>
            <sz val="9"/>
            <color indexed="81"/>
            <rFont val="Tahoma"/>
            <family val="2"/>
          </rPr>
          <t>AF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Francesco-PC</author>
  </authors>
  <commentList>
    <comment ref="B1" authorId="0" shapeId="0" xr:uid="{9F67078F-FB74-4036-BFCD-1C8C579F0945}">
      <text>
        <r>
          <rPr>
            <b/>
            <sz val="9"/>
            <color indexed="81"/>
            <rFont val="Tahoma"/>
            <charset val="1"/>
          </rPr>
          <t>m</t>
        </r>
      </text>
    </comment>
    <comment ref="C1" authorId="0" shapeId="0" xr:uid="{19EDEDA8-8C4B-410F-B7EC-8AABEC13386E}">
      <text>
        <r>
          <rPr>
            <b/>
            <sz val="9"/>
            <color indexed="81"/>
            <rFont val="Tahoma"/>
            <charset val="1"/>
          </rPr>
          <t>t</t>
        </r>
      </text>
    </comment>
    <comment ref="D1" authorId="0" shapeId="0" xr:uid="{D7F01835-12A7-40E8-8454-800B8E8F2DF5}">
      <text>
        <r>
          <rPr>
            <b/>
            <sz val="9"/>
            <color indexed="81"/>
            <rFont val="Tahoma"/>
            <charset val="1"/>
          </rPr>
          <t>p</t>
        </r>
      </text>
    </comment>
    <comment ref="E1" authorId="0" shapeId="0" xr:uid="{80A15975-1D97-4F59-98D0-5D0547B1C2DE}">
      <text>
        <r>
          <rPr>
            <b/>
            <sz val="9"/>
            <color indexed="81"/>
            <rFont val="Tahoma"/>
            <charset val="1"/>
          </rPr>
          <t>v</t>
        </r>
      </text>
    </comment>
    <comment ref="F1" authorId="0" shapeId="0" xr:uid="{7FA6D866-042E-497F-828D-62D798E84B83}">
      <text>
        <r>
          <rPr>
            <b/>
            <sz val="9"/>
            <color indexed="81"/>
            <rFont val="Tahoma"/>
            <charset val="1"/>
          </rPr>
          <t>Za</t>
        </r>
      </text>
    </comment>
    <comment ref="G1" authorId="0" shapeId="0" xr:uid="{5F0D8506-BEF8-40C2-955E-3D305703A712}">
      <text>
        <r>
          <rPr>
            <b/>
            <sz val="9"/>
            <color indexed="81"/>
            <rFont val="Tahoma"/>
            <charset val="1"/>
          </rPr>
          <t>Zb</t>
        </r>
      </text>
    </comment>
    <comment ref="H1" authorId="0" shapeId="0" xr:uid="{3412EF0D-66B2-4C3D-8A68-1FC15D97B376}">
      <text>
        <r>
          <rPr>
            <b/>
            <sz val="9"/>
            <color indexed="81"/>
            <rFont val="Tahoma"/>
            <family val="2"/>
          </rPr>
          <t>Z</t>
        </r>
      </text>
    </comment>
  </commentList>
</comments>
</file>

<file path=xl/sharedStrings.xml><?xml version="1.0" encoding="utf-8"?>
<sst xmlns="http://schemas.openxmlformats.org/spreadsheetml/2006/main" count="131" uniqueCount="99">
  <si>
    <t>Re</t>
  </si>
  <si>
    <t>ohm</t>
  </si>
  <si>
    <t>Fs</t>
  </si>
  <si>
    <t>Hz</t>
  </si>
  <si>
    <t>Qms</t>
  </si>
  <si>
    <t>Qes</t>
  </si>
  <si>
    <t>Qts</t>
  </si>
  <si>
    <t>Sd</t>
  </si>
  <si>
    <t>cm²</t>
  </si>
  <si>
    <t>Bl</t>
  </si>
  <si>
    <t>Txm</t>
  </si>
  <si>
    <t>Vas</t>
  </si>
  <si>
    <t>lt</t>
  </si>
  <si>
    <t>Mms</t>
  </si>
  <si>
    <t>gr</t>
  </si>
  <si>
    <t>Cms</t>
  </si>
  <si>
    <t>mm/N</t>
  </si>
  <si>
    <t>Xmax</t>
  </si>
  <si>
    <t>Vd</t>
  </si>
  <si>
    <t>Rms</t>
  </si>
  <si>
    <t>kg/s</t>
  </si>
  <si>
    <t>Le</t>
  </si>
  <si>
    <t>mH</t>
  </si>
  <si>
    <t>Res</t>
  </si>
  <si>
    <t>Pe</t>
  </si>
  <si>
    <t>W</t>
  </si>
  <si>
    <t>dBspl283</t>
  </si>
  <si>
    <t>dB</t>
  </si>
  <si>
    <t>m²</t>
  </si>
  <si>
    <t>m³</t>
  </si>
  <si>
    <t>kg</t>
  </si>
  <si>
    <t>m/N</t>
  </si>
  <si>
    <t>m</t>
  </si>
  <si>
    <t>H</t>
  </si>
  <si>
    <t>Vb</t>
  </si>
  <si>
    <t>Fb</t>
  </si>
  <si>
    <t>Qb</t>
  </si>
  <si>
    <t>α</t>
  </si>
  <si>
    <t>h</t>
  </si>
  <si>
    <t>S</t>
  </si>
  <si>
    <t>Cn</t>
  </si>
  <si>
    <t>k</t>
  </si>
  <si>
    <t>QT</t>
  </si>
  <si>
    <t>AK</t>
  </si>
  <si>
    <t>BK</t>
  </si>
  <si>
    <t>CK</t>
  </si>
  <si>
    <t>DK</t>
  </si>
  <si>
    <t>F</t>
  </si>
  <si>
    <t>ωF</t>
  </si>
  <si>
    <t>ωRe</t>
  </si>
  <si>
    <t>ωLe</t>
  </si>
  <si>
    <t>(F/Fb)^4</t>
  </si>
  <si>
    <t>RF IDEAL</t>
  </si>
  <si>
    <t>SPL 2,83V</t>
  </si>
  <si>
    <t>t</t>
  </si>
  <si>
    <t>p</t>
  </si>
  <si>
    <t>v</t>
  </si>
  <si>
    <t>Za</t>
  </si>
  <si>
    <t>Zb</t>
  </si>
  <si>
    <t>Z</t>
  </si>
  <si>
    <t>Fz</t>
  </si>
  <si>
    <t>Fa</t>
  </si>
  <si>
    <t>Fase</t>
  </si>
  <si>
    <t>A1</t>
  </si>
  <si>
    <t>A2</t>
  </si>
  <si>
    <t>A3</t>
  </si>
  <si>
    <t>Vpk</t>
  </si>
  <si>
    <t>Xst</t>
  </si>
  <si>
    <t>N</t>
  </si>
  <si>
    <t>Perf</t>
  </si>
  <si>
    <t xml:space="preserve">DEFINIZIONE VOLUME TEORICO </t>
  </si>
  <si>
    <t>Vb box LORDO</t>
  </si>
  <si>
    <t>Woofer</t>
  </si>
  <si>
    <t>Vb woofer</t>
  </si>
  <si>
    <t>n. woofer</t>
  </si>
  <si>
    <t>Vb W totale</t>
  </si>
  <si>
    <t>condotti</t>
  </si>
  <si>
    <t>Diametro esterno</t>
  </si>
  <si>
    <t>cm</t>
  </si>
  <si>
    <t>lunghezza</t>
  </si>
  <si>
    <t>n. condotti</t>
  </si>
  <si>
    <t>spessore legno</t>
  </si>
  <si>
    <t>Vb condotti box</t>
  </si>
  <si>
    <t>VB altro</t>
  </si>
  <si>
    <t>Vb box int reale</t>
  </si>
  <si>
    <t>K</t>
  </si>
  <si>
    <t>Vb teorico</t>
  </si>
  <si>
    <t>CALCOLO Fb</t>
  </si>
  <si>
    <t>Diametro int</t>
  </si>
  <si>
    <t>Lunghezza</t>
  </si>
  <si>
    <t>Area totale condotti</t>
  </si>
  <si>
    <t>VERIFICA TEORICA SISTEMA BASS REFLEX</t>
  </si>
  <si>
    <t>INSERIRE I DATI SOLO SULLE CELLE GIALLE</t>
  </si>
  <si>
    <r>
      <t>|G</t>
    </r>
    <r>
      <rPr>
        <sz val="8"/>
        <rFont val="Calibri"/>
        <family val="2"/>
        <scheme val="minor"/>
      </rPr>
      <t>Hjω</t>
    </r>
    <r>
      <rPr>
        <sz val="11"/>
        <rFont val="Calibri"/>
        <family val="2"/>
        <scheme val="minor"/>
      </rPr>
      <t>|</t>
    </r>
  </si>
  <si>
    <r>
      <t>X|</t>
    </r>
    <r>
      <rPr>
        <sz val="8"/>
        <color theme="1"/>
        <rFont val="Calibri"/>
        <family val="2"/>
        <scheme val="minor"/>
      </rPr>
      <t>jω</t>
    </r>
    <r>
      <rPr>
        <sz val="11"/>
        <color theme="1"/>
        <rFont val="Calibri"/>
        <family val="2"/>
        <scheme val="minor"/>
      </rPr>
      <t>|</t>
    </r>
  </si>
  <si>
    <t>MIL</t>
  </si>
  <si>
    <t>MOL</t>
  </si>
  <si>
    <t>Fx</t>
  </si>
  <si>
    <t>NON MODIFICARE NESSUNA CELLA VUOTA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</si>
</sst>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3" xfId="0" applyFill="1" applyBorder="1"/>
    <xf numFmtId="0" fontId="1" fillId="3" borderId="1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1" xfId="0" applyBorder="1"/>
    <xf numFmtId="0" fontId="1" fillId="3" borderId="1" xfId="0" applyFont="1" applyFill="1" applyBorder="1" applyAlignment="1">
      <alignment horizontal="center"/>
    </xf>
    <xf numFmtId="0" fontId="0" fillId="0" borderId="0" xfId="0" applyFont="1"/>
    <xf numFmtId="0" fontId="0" fillId="4" borderId="0" xfId="0" applyFill="1"/>
    <xf numFmtId="0" fontId="0" fillId="4" borderId="2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9" xfId="0" applyFill="1" applyBorder="1"/>
    <xf numFmtId="0" fontId="0" fillId="0" borderId="1" xfId="0" applyFont="1" applyBorder="1"/>
    <xf numFmtId="164" fontId="0" fillId="0" borderId="0" xfId="0" applyNumberFormat="1" applyFont="1" applyBorder="1"/>
    <xf numFmtId="0" fontId="0" fillId="0" borderId="0" xfId="0" applyFont="1" applyBorder="1"/>
    <xf numFmtId="0" fontId="0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4" borderId="0" xfId="0" applyFont="1" applyFill="1" applyBorder="1"/>
    <xf numFmtId="165" fontId="6" fillId="4" borderId="0" xfId="0" applyNumberFormat="1" applyFont="1" applyFill="1" applyBorder="1"/>
    <xf numFmtId="0" fontId="6" fillId="4" borderId="0" xfId="0" applyFont="1" applyFill="1"/>
    <xf numFmtId="2" fontId="6" fillId="4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5" fillId="4" borderId="0" xfId="0" applyFont="1" applyFill="1"/>
    <xf numFmtId="0" fontId="6" fillId="4" borderId="19" xfId="0" applyFont="1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0" xfId="0" applyFill="1" applyBorder="1"/>
    <xf numFmtId="0" fontId="0" fillId="4" borderId="21" xfId="0" applyFill="1" applyBorder="1"/>
    <xf numFmtId="0" fontId="6" fillId="4" borderId="22" xfId="0" applyFont="1" applyFill="1" applyBorder="1"/>
    <xf numFmtId="0" fontId="0" fillId="4" borderId="22" xfId="0" applyFill="1" applyBorder="1"/>
    <xf numFmtId="0" fontId="0" fillId="4" borderId="23" xfId="0" applyFill="1" applyBorder="1"/>
    <xf numFmtId="0" fontId="1" fillId="0" borderId="25" xfId="0" applyFont="1" applyBorder="1"/>
    <xf numFmtId="0" fontId="0" fillId="2" borderId="10" xfId="0" applyFill="1" applyBorder="1"/>
    <xf numFmtId="0" fontId="0" fillId="0" borderId="26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2" xfId="0" applyFont="1" applyBorder="1"/>
    <xf numFmtId="2" fontId="0" fillId="0" borderId="8" xfId="0" applyNumberFormat="1" applyBorder="1"/>
    <xf numFmtId="0" fontId="0" fillId="0" borderId="25" xfId="0" applyBorder="1"/>
    <xf numFmtId="2" fontId="0" fillId="0" borderId="10" xfId="0" applyNumberFormat="1" applyBorder="1"/>
    <xf numFmtId="0" fontId="1" fillId="0" borderId="7" xfId="0" applyFont="1" applyBorder="1"/>
    <xf numFmtId="2" fontId="9" fillId="0" borderId="8" xfId="0" applyNumberFormat="1" applyFont="1" applyBorder="1"/>
    <xf numFmtId="0" fontId="0" fillId="0" borderId="27" xfId="0" applyBorder="1"/>
    <xf numFmtId="0" fontId="0" fillId="2" borderId="11" xfId="0" applyFill="1" applyBorder="1"/>
    <xf numFmtId="0" fontId="0" fillId="0" borderId="28" xfId="0" applyBorder="1"/>
    <xf numFmtId="2" fontId="0" fillId="0" borderId="1" xfId="0" applyNumberFormat="1" applyBorder="1"/>
    <xf numFmtId="166" fontId="9" fillId="0" borderId="8" xfId="0" applyNumberFormat="1" applyFont="1" applyBorder="1"/>
    <xf numFmtId="0" fontId="0" fillId="5" borderId="24" xfId="0" applyFill="1" applyBorder="1"/>
    <xf numFmtId="0" fontId="0" fillId="5" borderId="19" xfId="0" applyFill="1" applyBorder="1"/>
    <xf numFmtId="0" fontId="0" fillId="0" borderId="0" xfId="0" applyAlignment="1">
      <alignment horizontal="center"/>
    </xf>
    <xf numFmtId="0" fontId="1" fillId="2" borderId="8" xfId="0" applyFont="1" applyFill="1" applyBorder="1"/>
    <xf numFmtId="2" fontId="0" fillId="0" borderId="1" xfId="0" applyNumberFormat="1" applyFill="1" applyBorder="1"/>
    <xf numFmtId="166" fontId="0" fillId="0" borderId="1" xfId="0" applyNumberFormat="1" applyFill="1" applyBorder="1"/>
    <xf numFmtId="0" fontId="10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49" fontId="0" fillId="4" borderId="19" xfId="0" applyNumberForma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Risposta in frequenza </a:t>
            </a:r>
          </a:p>
        </c:rich>
      </c:tx>
      <c:layout>
        <c:manualLayout>
          <c:xMode val="edge"/>
          <c:yMode val="edge"/>
          <c:x val="0.27785146961068513"/>
          <c:y val="2.231837692502490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2053580985900414E-2"/>
          <c:y val="0.12603864734299516"/>
          <c:w val="0.89914272135232687"/>
          <c:h val="0.76189242649016686"/>
        </c:manualLayout>
      </c:layout>
      <c:scatterChart>
        <c:scatterStyle val="smoothMarker"/>
        <c:varyColors val="0"/>
        <c:ser>
          <c:idx val="0"/>
          <c:order val="0"/>
          <c:tx>
            <c:v>Risposta in frequenza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'RF+Ph'!$A$2:$A$180</c:f>
              <c:numCache>
                <c:formatCode>General</c:formatCode>
                <c:ptCount val="17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150</c:v>
                </c:pt>
                <c:pt idx="92">
                  <c:v>200</c:v>
                </c:pt>
                <c:pt idx="93">
                  <c:v>250</c:v>
                </c:pt>
                <c:pt idx="94">
                  <c:v>300</c:v>
                </c:pt>
                <c:pt idx="95">
                  <c:v>350</c:v>
                </c:pt>
                <c:pt idx="96">
                  <c:v>400</c:v>
                </c:pt>
                <c:pt idx="97">
                  <c:v>450</c:v>
                </c:pt>
                <c:pt idx="98">
                  <c:v>500</c:v>
                </c:pt>
                <c:pt idx="99">
                  <c:v>550</c:v>
                </c:pt>
                <c:pt idx="100">
                  <c:v>600</c:v>
                </c:pt>
                <c:pt idx="101">
                  <c:v>650</c:v>
                </c:pt>
                <c:pt idx="102">
                  <c:v>700</c:v>
                </c:pt>
                <c:pt idx="103">
                  <c:v>750</c:v>
                </c:pt>
                <c:pt idx="104">
                  <c:v>800</c:v>
                </c:pt>
                <c:pt idx="105">
                  <c:v>850</c:v>
                </c:pt>
                <c:pt idx="106">
                  <c:v>900</c:v>
                </c:pt>
                <c:pt idx="107">
                  <c:v>950</c:v>
                </c:pt>
                <c:pt idx="108">
                  <c:v>1000</c:v>
                </c:pt>
                <c:pt idx="109">
                  <c:v>1100</c:v>
                </c:pt>
                <c:pt idx="110">
                  <c:v>1200</c:v>
                </c:pt>
                <c:pt idx="111">
                  <c:v>1300</c:v>
                </c:pt>
                <c:pt idx="112">
                  <c:v>1400</c:v>
                </c:pt>
                <c:pt idx="113">
                  <c:v>1500</c:v>
                </c:pt>
                <c:pt idx="114">
                  <c:v>1600</c:v>
                </c:pt>
                <c:pt idx="115">
                  <c:v>1700</c:v>
                </c:pt>
                <c:pt idx="116">
                  <c:v>1800</c:v>
                </c:pt>
                <c:pt idx="117">
                  <c:v>1900</c:v>
                </c:pt>
                <c:pt idx="118">
                  <c:v>2000</c:v>
                </c:pt>
                <c:pt idx="119">
                  <c:v>2100</c:v>
                </c:pt>
                <c:pt idx="120">
                  <c:v>2200</c:v>
                </c:pt>
                <c:pt idx="121">
                  <c:v>2300</c:v>
                </c:pt>
                <c:pt idx="122">
                  <c:v>2400</c:v>
                </c:pt>
                <c:pt idx="123">
                  <c:v>2500</c:v>
                </c:pt>
                <c:pt idx="124">
                  <c:v>2600</c:v>
                </c:pt>
                <c:pt idx="125">
                  <c:v>2700</c:v>
                </c:pt>
                <c:pt idx="126">
                  <c:v>2800</c:v>
                </c:pt>
                <c:pt idx="127">
                  <c:v>2900</c:v>
                </c:pt>
                <c:pt idx="128">
                  <c:v>3000</c:v>
                </c:pt>
                <c:pt idx="129">
                  <c:v>3100</c:v>
                </c:pt>
                <c:pt idx="130">
                  <c:v>3200</c:v>
                </c:pt>
                <c:pt idx="131">
                  <c:v>3300</c:v>
                </c:pt>
                <c:pt idx="132">
                  <c:v>3400</c:v>
                </c:pt>
                <c:pt idx="133">
                  <c:v>3500</c:v>
                </c:pt>
                <c:pt idx="134">
                  <c:v>3600</c:v>
                </c:pt>
                <c:pt idx="135">
                  <c:v>3700</c:v>
                </c:pt>
                <c:pt idx="136">
                  <c:v>3800</c:v>
                </c:pt>
                <c:pt idx="137">
                  <c:v>3900</c:v>
                </c:pt>
                <c:pt idx="138">
                  <c:v>4000</c:v>
                </c:pt>
                <c:pt idx="139">
                  <c:v>4100</c:v>
                </c:pt>
                <c:pt idx="140">
                  <c:v>4200</c:v>
                </c:pt>
                <c:pt idx="141">
                  <c:v>4300</c:v>
                </c:pt>
                <c:pt idx="142">
                  <c:v>4400</c:v>
                </c:pt>
                <c:pt idx="143">
                  <c:v>4500</c:v>
                </c:pt>
                <c:pt idx="144">
                  <c:v>4600</c:v>
                </c:pt>
                <c:pt idx="145">
                  <c:v>4700</c:v>
                </c:pt>
                <c:pt idx="146">
                  <c:v>4800</c:v>
                </c:pt>
                <c:pt idx="147">
                  <c:v>4900</c:v>
                </c:pt>
                <c:pt idx="148">
                  <c:v>5000</c:v>
                </c:pt>
                <c:pt idx="149">
                  <c:v>5500</c:v>
                </c:pt>
                <c:pt idx="150">
                  <c:v>6000</c:v>
                </c:pt>
                <c:pt idx="151">
                  <c:v>6500</c:v>
                </c:pt>
                <c:pt idx="152">
                  <c:v>7000</c:v>
                </c:pt>
                <c:pt idx="153">
                  <c:v>7500</c:v>
                </c:pt>
                <c:pt idx="154">
                  <c:v>8000</c:v>
                </c:pt>
                <c:pt idx="155">
                  <c:v>8500</c:v>
                </c:pt>
                <c:pt idx="156">
                  <c:v>9000</c:v>
                </c:pt>
                <c:pt idx="157">
                  <c:v>9500</c:v>
                </c:pt>
                <c:pt idx="158">
                  <c:v>10000</c:v>
                </c:pt>
                <c:pt idx="159">
                  <c:v>10500</c:v>
                </c:pt>
                <c:pt idx="160">
                  <c:v>11000</c:v>
                </c:pt>
                <c:pt idx="161">
                  <c:v>11500</c:v>
                </c:pt>
                <c:pt idx="162">
                  <c:v>12000</c:v>
                </c:pt>
                <c:pt idx="163">
                  <c:v>12500</c:v>
                </c:pt>
                <c:pt idx="164">
                  <c:v>13000</c:v>
                </c:pt>
                <c:pt idx="165">
                  <c:v>13500</c:v>
                </c:pt>
                <c:pt idx="166">
                  <c:v>14000</c:v>
                </c:pt>
                <c:pt idx="167">
                  <c:v>14500</c:v>
                </c:pt>
                <c:pt idx="168">
                  <c:v>15000</c:v>
                </c:pt>
                <c:pt idx="169">
                  <c:v>15500</c:v>
                </c:pt>
                <c:pt idx="170">
                  <c:v>16000</c:v>
                </c:pt>
                <c:pt idx="171">
                  <c:v>16500</c:v>
                </c:pt>
                <c:pt idx="172">
                  <c:v>17000</c:v>
                </c:pt>
                <c:pt idx="173">
                  <c:v>17500</c:v>
                </c:pt>
                <c:pt idx="174">
                  <c:v>18000</c:v>
                </c:pt>
                <c:pt idx="175">
                  <c:v>18500</c:v>
                </c:pt>
                <c:pt idx="176">
                  <c:v>19000</c:v>
                </c:pt>
                <c:pt idx="177">
                  <c:v>19500</c:v>
                </c:pt>
                <c:pt idx="178">
                  <c:v>20000</c:v>
                </c:pt>
              </c:numCache>
            </c:numRef>
          </c:xVal>
          <c:yVal>
            <c:numRef>
              <c:f>'RF+Ph'!$G$2:$G$180</c:f>
              <c:numCache>
                <c:formatCode>General</c:formatCode>
                <c:ptCount val="179"/>
                <c:pt idx="0">
                  <c:v>38.803051578994328</c:v>
                </c:pt>
                <c:pt idx="1">
                  <c:v>41.993600142972525</c:v>
                </c:pt>
                <c:pt idx="2">
                  <c:v>44.89059683352982</c:v>
                </c:pt>
                <c:pt idx="3">
                  <c:v>47.541434114086492</c:v>
                </c:pt>
                <c:pt idx="4">
                  <c:v>49.983156337976787</c:v>
                </c:pt>
                <c:pt idx="5">
                  <c:v>52.245293744159866</c:v>
                </c:pt>
                <c:pt idx="6">
                  <c:v>54.351779936760231</c:v>
                </c:pt>
                <c:pt idx="7">
                  <c:v>56.322287794794093</c:v>
                </c:pt>
                <c:pt idx="8">
                  <c:v>58.173184131744705</c:v>
                </c:pt>
                <c:pt idx="9">
                  <c:v>59.918227215564542</c:v>
                </c:pt>
                <c:pt idx="10">
                  <c:v>61.569086432830161</c:v>
                </c:pt>
                <c:pt idx="11">
                  <c:v>63.135736122469154</c:v>
                </c:pt>
                <c:pt idx="12">
                  <c:v>64.626758539677098</c:v>
                </c:pt>
                <c:pt idx="13">
                  <c:v>66.049579948296667</c:v>
                </c:pt>
                <c:pt idx="14">
                  <c:v>67.410656633229706</c:v>
                </c:pt>
                <c:pt idx="15">
                  <c:v>68.715622786745229</c:v>
                </c:pt>
                <c:pt idx="16">
                  <c:v>69.969408912793639</c:v>
                </c:pt>
                <c:pt idx="17">
                  <c:v>71.176337089604374</c:v>
                </c:pt>
                <c:pt idx="18">
                  <c:v>72.340197802275355</c:v>
                </c:pt>
                <c:pt idx="19">
                  <c:v>73.464311890673898</c:v>
                </c:pt>
                <c:pt idx="20">
                  <c:v>74.551580314546911</c:v>
                </c:pt>
                <c:pt idx="21">
                  <c:v>75.604523825517447</c:v>
                </c:pt>
                <c:pt idx="22">
                  <c:v>76.625314194026302</c:v>
                </c:pt>
                <c:pt idx="23">
                  <c:v>77.615798328598828</c:v>
                </c:pt>
                <c:pt idx="24">
                  <c:v>78.577516419765004</c:v>
                </c:pt>
                <c:pt idx="25">
                  <c:v>79.511715126109976</c:v>
                </c:pt>
                <c:pt idx="26">
                  <c:v>80.419356786454273</c:v>
                </c:pt>
                <c:pt idx="27">
                  <c:v>81.301125684950591</c:v>
                </c:pt>
                <c:pt idx="28">
                  <c:v>82.157432510581771</c:v>
                </c:pt>
                <c:pt idx="29">
                  <c:v>82.988418331990005</c:v>
                </c:pt>
                <c:pt idx="30">
                  <c:v>83.793959638423487</c:v>
                </c:pt>
                <c:pt idx="31">
                  <c:v>84.573676251162766</c:v>
                </c:pt>
                <c:pt idx="32">
                  <c:v>85.326944142694757</c:v>
                </c:pt>
                <c:pt idx="33">
                  <c:v>86.05291534699407</c:v>
                </c:pt>
                <c:pt idx="34">
                  <c:v>86.750547115504077</c:v>
                </c:pt>
                <c:pt idx="35">
                  <c:v>87.418642167171768</c:v>
                </c:pt>
                <c:pt idx="36">
                  <c:v>88.055901198517404</c:v>
                </c:pt>
                <c:pt idx="37">
                  <c:v>88.660987698023348</c:v>
                </c:pt>
                <c:pt idx="38">
                  <c:v>89.232603561835603</c:v>
                </c:pt>
                <c:pt idx="39">
                  <c:v>89.769572166045492</c:v>
                </c:pt>
                <c:pt idx="40">
                  <c:v>90.270923683726394</c:v>
                </c:pt>
                <c:pt idx="41">
                  <c:v>90.735975927661627</c:v>
                </c:pt>
                <c:pt idx="42">
                  <c:v>91.164403275766148</c:v>
                </c:pt>
                <c:pt idx="43">
                  <c:v>91.556286631834752</c:v>
                </c:pt>
                <c:pt idx="44">
                  <c:v>91.912139003913794</c:v>
                </c:pt>
                <c:pt idx="45">
                  <c:v>92.23290395388895</c:v>
                </c:pt>
                <c:pt idx="46">
                  <c:v>92.519927400675456</c:v>
                </c:pt>
                <c:pt idx="47">
                  <c:v>92.774906395962816</c:v>
                </c:pt>
                <c:pt idx="48">
                  <c:v>92.99982091408674</c:v>
                </c:pt>
                <c:pt idx="49">
                  <c:v>93.19685599458721</c:v>
                </c:pt>
                <c:pt idx="50">
                  <c:v>93.368321643251534</c:v>
                </c:pt>
                <c:pt idx="51">
                  <c:v>93.516576922585557</c:v>
                </c:pt>
                <c:pt idx="52">
                  <c:v>93.643963020292645</c:v>
                </c:pt>
                <c:pt idx="53">
                  <c:v>93.75274819856557</c:v>
                </c:pt>
                <c:pt idx="54">
                  <c:v>93.84508575655282</c:v>
                </c:pt>
                <c:pt idx="55">
                  <c:v>93.922984714582867</c:v>
                </c:pt>
                <c:pt idx="56">
                  <c:v>93.988291947494389</c:v>
                </c:pt>
                <c:pt idx="57">
                  <c:v>94.042683944438693</c:v>
                </c:pt>
                <c:pt idx="58">
                  <c:v>94.087666177735159</c:v>
                </c:pt>
                <c:pt idx="59">
                  <c:v>94.124578122423657</c:v>
                </c:pt>
                <c:pt idx="60">
                  <c:v>94.154602182450731</c:v>
                </c:pt>
                <c:pt idx="61">
                  <c:v>94.178775068278028</c:v>
                </c:pt>
                <c:pt idx="62">
                  <c:v>94.198000476375128</c:v>
                </c:pt>
                <c:pt idx="63">
                  <c:v>94.213062207374662</c:v>
                </c:pt>
                <c:pt idx="64">
                  <c:v>94.224637107613233</c:v>
                </c:pt>
                <c:pt idx="65">
                  <c:v>94.233307421437871</c:v>
                </c:pt>
                <c:pt idx="66">
                  <c:v>94.239572299682138</c:v>
                </c:pt>
                <c:pt idx="67">
                  <c:v>94.243858327876509</c:v>
                </c:pt>
                <c:pt idx="68">
                  <c:v>94.246529022554569</c:v>
                </c:pt>
                <c:pt idx="69">
                  <c:v>94.247893302204048</c:v>
                </c:pt>
                <c:pt idx="70">
                  <c:v>94.248212977192409</c:v>
                </c:pt>
                <c:pt idx="71">
                  <c:v>94.247709325656515</c:v>
                </c:pt>
                <c:pt idx="72">
                  <c:v>94.246568834167817</c:v>
                </c:pt>
                <c:pt idx="73">
                  <c:v>94.24494818630329</c:v>
                </c:pt>
                <c:pt idx="74">
                  <c:v>94.242978581585973</c:v>
                </c:pt>
                <c:pt idx="75">
                  <c:v>94.240769463454129</c:v>
                </c:pt>
                <c:pt idx="76">
                  <c:v>94.23841172929221</c:v>
                </c:pt>
                <c:pt idx="77">
                  <c:v>94.235980489028151</c:v>
                </c:pt>
                <c:pt idx="78">
                  <c:v>94.233537431983663</c:v>
                </c:pt>
                <c:pt idx="79">
                  <c:v>94.231132854957153</c:v>
                </c:pt>
                <c:pt idx="80">
                  <c:v>94.228807398164818</c:v>
                </c:pt>
                <c:pt idx="81">
                  <c:v>94.226593529799672</c:v>
                </c:pt>
                <c:pt idx="82">
                  <c:v>94.224516814654251</c:v>
                </c:pt>
                <c:pt idx="83">
                  <c:v>94.222596997502933</c:v>
                </c:pt>
                <c:pt idx="84">
                  <c:v>94.220848927740548</c:v>
                </c:pt>
                <c:pt idx="85">
                  <c:v>94.219283348090329</c:v>
                </c:pt>
                <c:pt idx="86">
                  <c:v>94.21790756698293</c:v>
                </c:pt>
                <c:pt idx="87">
                  <c:v>94.216726031424372</c:v>
                </c:pt>
                <c:pt idx="88">
                  <c:v>94.215740814763763</c:v>
                </c:pt>
                <c:pt idx="89">
                  <c:v>94.21495203170025</c:v>
                </c:pt>
                <c:pt idx="90">
                  <c:v>94.214358191087612</c:v>
                </c:pt>
                <c:pt idx="91">
                  <c:v>94.316159875747118</c:v>
                </c:pt>
                <c:pt idx="92">
                  <c:v>94.438239030762958</c:v>
                </c:pt>
                <c:pt idx="93">
                  <c:v>94.517095970949143</c:v>
                </c:pt>
                <c:pt idx="94">
                  <c:v>94.56680869377503</c:v>
                </c:pt>
                <c:pt idx="95">
                  <c:v>94.599309563881945</c:v>
                </c:pt>
                <c:pt idx="96">
                  <c:v>94.621467558471238</c:v>
                </c:pt>
                <c:pt idx="97">
                  <c:v>94.637156976405876</c:v>
                </c:pt>
                <c:pt idx="98">
                  <c:v>94.648632955946155</c:v>
                </c:pt>
                <c:pt idx="99">
                  <c:v>94.657261842364591</c:v>
                </c:pt>
                <c:pt idx="100">
                  <c:v>94.663904189297838</c:v>
                </c:pt>
                <c:pt idx="101">
                  <c:v>94.669121320255982</c:v>
                </c:pt>
                <c:pt idx="102">
                  <c:v>94.673290918855159</c:v>
                </c:pt>
                <c:pt idx="103">
                  <c:v>94.676674154572922</c:v>
                </c:pt>
                <c:pt idx="104">
                  <c:v>94.679456037816649</c:v>
                </c:pt>
                <c:pt idx="105">
                  <c:v>94.681770458252799</c:v>
                </c:pt>
                <c:pt idx="106">
                  <c:v>94.683716168382844</c:v>
                </c:pt>
                <c:pt idx="107">
                  <c:v>94.685367251739223</c:v>
                </c:pt>
                <c:pt idx="108">
                  <c:v>94.686780139030446</c:v>
                </c:pt>
                <c:pt idx="109">
                  <c:v>94.689056140730997</c:v>
                </c:pt>
                <c:pt idx="110">
                  <c:v>94.690792370672469</c:v>
                </c:pt>
                <c:pt idx="111">
                  <c:v>94.692146647218138</c:v>
                </c:pt>
                <c:pt idx="112">
                  <c:v>94.693223146212048</c:v>
                </c:pt>
                <c:pt idx="113">
                  <c:v>94.694092851616105</c:v>
                </c:pt>
                <c:pt idx="114">
                  <c:v>94.694805467213953</c:v>
                </c:pt>
                <c:pt idx="115">
                  <c:v>94.695396629118108</c:v>
                </c:pt>
                <c:pt idx="116">
                  <c:v>94.695892422164391</c:v>
                </c:pt>
                <c:pt idx="117">
                  <c:v>94.696312292371886</c:v>
                </c:pt>
                <c:pt idx="118">
                  <c:v>94.696670974392077</c:v>
                </c:pt>
                <c:pt idx="119">
                  <c:v>94.696979796792945</c:v>
                </c:pt>
                <c:pt idx="120">
                  <c:v>94.697247584396663</c:v>
                </c:pt>
                <c:pt idx="121">
                  <c:v>94.697481293724024</c:v>
                </c:pt>
                <c:pt idx="122">
                  <c:v>94.697686468046214</c:v>
                </c:pt>
                <c:pt idx="123">
                  <c:v>94.697867568253315</c:v>
                </c:pt>
                <c:pt idx="124">
                  <c:v>94.698028216794938</c:v>
                </c:pt>
                <c:pt idx="125">
                  <c:v>94.698171379835756</c:v>
                </c:pt>
                <c:pt idx="126">
                  <c:v>94.698299504877099</c:v>
                </c:pt>
                <c:pt idx="127">
                  <c:v>94.6984146258621</c:v>
                </c:pt>
                <c:pt idx="128">
                  <c:v>94.698518444254304</c:v>
                </c:pt>
                <c:pt idx="129">
                  <c:v>94.698612392165714</c:v>
                </c:pt>
                <c:pt idx="130">
                  <c:v>94.698697681935101</c:v>
                </c:pt>
                <c:pt idx="131">
                  <c:v>94.698775345380525</c:v>
                </c:pt>
                <c:pt idx="132">
                  <c:v>94.698846265111754</c:v>
                </c:pt>
                <c:pt idx="133">
                  <c:v>94.698911199686279</c:v>
                </c:pt>
                <c:pt idx="134">
                  <c:v>94.698970803953927</c:v>
                </c:pt>
                <c:pt idx="135">
                  <c:v>94.699025645613474</c:v>
                </c:pt>
                <c:pt idx="136">
                  <c:v>94.699076218766351</c:v>
                </c:pt>
                <c:pt idx="137">
                  <c:v>94.699122955073904</c:v>
                </c:pt>
                <c:pt idx="138">
                  <c:v>94.699166232990351</c:v>
                </c:pt>
                <c:pt idx="139">
                  <c:v>94.699206385441769</c:v>
                </c:pt>
                <c:pt idx="140">
                  <c:v>94.699243706242612</c:v>
                </c:pt>
                <c:pt idx="141">
                  <c:v>94.699278455481732</c:v>
                </c:pt>
                <c:pt idx="142">
                  <c:v>94.699310864062625</c:v>
                </c:pt>
                <c:pt idx="143">
                  <c:v>94.699341137546412</c:v>
                </c:pt>
                <c:pt idx="144">
                  <c:v>94.699369459417184</c:v>
                </c:pt>
                <c:pt idx="145">
                  <c:v>94.699395993866943</c:v>
                </c:pt>
                <c:pt idx="146">
                  <c:v>94.699420888179191</c:v>
                </c:pt>
                <c:pt idx="147">
                  <c:v>94.699444274775857</c:v>
                </c:pt>
                <c:pt idx="148">
                  <c:v>94.699466272981013</c:v>
                </c:pt>
                <c:pt idx="149">
                  <c:v>94.69955887367297</c:v>
                </c:pt>
                <c:pt idx="150">
                  <c:v>94.699629312420768</c:v>
                </c:pt>
                <c:pt idx="151">
                  <c:v>94.699684135308587</c:v>
                </c:pt>
                <c:pt idx="152">
                  <c:v>94.699727638692821</c:v>
                </c:pt>
                <c:pt idx="153">
                  <c:v>94.699762737003141</c:v>
                </c:pt>
                <c:pt idx="154">
                  <c:v>94.699791463727294</c:v>
                </c:pt>
                <c:pt idx="155">
                  <c:v>94.699815272640038</c:v>
                </c:pt>
                <c:pt idx="156">
                  <c:v>94.699835225373363</c:v>
                </c:pt>
                <c:pt idx="157">
                  <c:v>94.699852111821642</c:v>
                </c:pt>
                <c:pt idx="158">
                  <c:v>94.699866529524456</c:v>
                </c:pt>
                <c:pt idx="159">
                  <c:v>94.699878937255619</c:v>
                </c:pt>
                <c:pt idx="160">
                  <c:v>94.699889691970313</c:v>
                </c:pt>
                <c:pt idx="161">
                  <c:v>94.699899074764858</c:v>
                </c:pt>
                <c:pt idx="162">
                  <c:v>94.699907309430586</c:v>
                </c:pt>
                <c:pt idx="163">
                  <c:v>94.699914575921412</c:v>
                </c:pt>
                <c:pt idx="164">
                  <c:v>94.699921020268576</c:v>
                </c:pt>
                <c:pt idx="165">
                  <c:v>94.69992676197451</c:v>
                </c:pt>
                <c:pt idx="166">
                  <c:v>94.69993189959267</c:v>
                </c:pt>
                <c:pt idx="167">
                  <c:v>94.699936514984657</c:v>
                </c:pt>
                <c:pt idx="168">
                  <c:v>94.699940676601202</c:v>
                </c:pt>
                <c:pt idx="169">
                  <c:v>94.699944442034763</c:v>
                </c:pt>
                <c:pt idx="170">
                  <c:v>94.699947860022633</c:v>
                </c:pt>
                <c:pt idx="171">
                  <c:v>94.699950972031928</c:v>
                </c:pt>
                <c:pt idx="172">
                  <c:v>94.699953813523223</c:v>
                </c:pt>
                <c:pt idx="173">
                  <c:v>94.699956414965058</c:v>
                </c:pt>
                <c:pt idx="174">
                  <c:v>94.69995880265418</c:v>
                </c:pt>
                <c:pt idx="175">
                  <c:v>94.69996099938264</c:v>
                </c:pt>
                <c:pt idx="176">
                  <c:v>94.699963024983703</c:v>
                </c:pt>
                <c:pt idx="177">
                  <c:v>94.699964896781097</c:v>
                </c:pt>
                <c:pt idx="178">
                  <c:v>94.699966629960628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12E-448B-B009-7FDFD147D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456912"/>
        <c:axId val="496460520"/>
      </c:scatterChart>
      <c:valAx>
        <c:axId val="496456912"/>
        <c:scaling>
          <c:logBase val="10"/>
          <c:orientation val="minMax"/>
          <c:max val="20000"/>
          <c:min val="10"/>
        </c:scaling>
        <c:delete val="0"/>
        <c:axPos val="b"/>
        <c:majorGridlines>
          <c:spPr>
            <a:ln w="1587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96460520"/>
        <c:crosses val="autoZero"/>
        <c:crossBetween val="midCat"/>
      </c:valAx>
      <c:valAx>
        <c:axId val="496460520"/>
        <c:scaling>
          <c:orientation val="minMax"/>
          <c:max val="1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96456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Modulo e Fase dell'Impedenza</a:t>
            </a:r>
          </a:p>
        </c:rich>
      </c:tx>
      <c:layout>
        <c:manualLayout>
          <c:xMode val="edge"/>
          <c:yMode val="edge"/>
          <c:x val="0.232594724615036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2053580985900414E-2"/>
          <c:y val="0.12603864734299516"/>
          <c:w val="0.89914272135232687"/>
          <c:h val="0.76189242649016686"/>
        </c:manualLayout>
      </c:layout>
      <c:scatterChart>
        <c:scatterStyle val="smoothMarker"/>
        <c:varyColors val="0"/>
        <c:ser>
          <c:idx val="0"/>
          <c:order val="0"/>
          <c:tx>
            <c:v>Impedenza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Impedenza!$A$2:$A$180</c:f>
              <c:numCache>
                <c:formatCode>General</c:formatCode>
                <c:ptCount val="17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150</c:v>
                </c:pt>
                <c:pt idx="92">
                  <c:v>200</c:v>
                </c:pt>
                <c:pt idx="93">
                  <c:v>250</c:v>
                </c:pt>
                <c:pt idx="94">
                  <c:v>300</c:v>
                </c:pt>
                <c:pt idx="95">
                  <c:v>350</c:v>
                </c:pt>
                <c:pt idx="96">
                  <c:v>400</c:v>
                </c:pt>
                <c:pt idx="97">
                  <c:v>450</c:v>
                </c:pt>
                <c:pt idx="98">
                  <c:v>500</c:v>
                </c:pt>
                <c:pt idx="99">
                  <c:v>550</c:v>
                </c:pt>
                <c:pt idx="100">
                  <c:v>600</c:v>
                </c:pt>
                <c:pt idx="101">
                  <c:v>650</c:v>
                </c:pt>
                <c:pt idx="102">
                  <c:v>700</c:v>
                </c:pt>
                <c:pt idx="103">
                  <c:v>750</c:v>
                </c:pt>
                <c:pt idx="104">
                  <c:v>800</c:v>
                </c:pt>
                <c:pt idx="105">
                  <c:v>850</c:v>
                </c:pt>
                <c:pt idx="106">
                  <c:v>900</c:v>
                </c:pt>
                <c:pt idx="107">
                  <c:v>950</c:v>
                </c:pt>
                <c:pt idx="108">
                  <c:v>1000</c:v>
                </c:pt>
                <c:pt idx="109">
                  <c:v>1100</c:v>
                </c:pt>
                <c:pt idx="110">
                  <c:v>1200</c:v>
                </c:pt>
                <c:pt idx="111">
                  <c:v>1300</c:v>
                </c:pt>
                <c:pt idx="112">
                  <c:v>1400</c:v>
                </c:pt>
                <c:pt idx="113">
                  <c:v>1500</c:v>
                </c:pt>
                <c:pt idx="114">
                  <c:v>1600</c:v>
                </c:pt>
                <c:pt idx="115">
                  <c:v>1700</c:v>
                </c:pt>
                <c:pt idx="116">
                  <c:v>1800</c:v>
                </c:pt>
                <c:pt idx="117">
                  <c:v>1900</c:v>
                </c:pt>
                <c:pt idx="118">
                  <c:v>2000</c:v>
                </c:pt>
                <c:pt idx="119">
                  <c:v>2100</c:v>
                </c:pt>
                <c:pt idx="120">
                  <c:v>2200</c:v>
                </c:pt>
                <c:pt idx="121">
                  <c:v>2300</c:v>
                </c:pt>
                <c:pt idx="122">
                  <c:v>2400</c:v>
                </c:pt>
                <c:pt idx="123">
                  <c:v>2500</c:v>
                </c:pt>
                <c:pt idx="124">
                  <c:v>2600</c:v>
                </c:pt>
                <c:pt idx="125">
                  <c:v>2700</c:v>
                </c:pt>
                <c:pt idx="126">
                  <c:v>2800</c:v>
                </c:pt>
                <c:pt idx="127">
                  <c:v>2900</c:v>
                </c:pt>
                <c:pt idx="128">
                  <c:v>3000</c:v>
                </c:pt>
                <c:pt idx="129">
                  <c:v>3100</c:v>
                </c:pt>
                <c:pt idx="130">
                  <c:v>3200</c:v>
                </c:pt>
                <c:pt idx="131">
                  <c:v>3300</c:v>
                </c:pt>
                <c:pt idx="132">
                  <c:v>3400</c:v>
                </c:pt>
                <c:pt idx="133">
                  <c:v>3500</c:v>
                </c:pt>
                <c:pt idx="134">
                  <c:v>3600</c:v>
                </c:pt>
                <c:pt idx="135">
                  <c:v>3700</c:v>
                </c:pt>
                <c:pt idx="136">
                  <c:v>3800</c:v>
                </c:pt>
                <c:pt idx="137">
                  <c:v>3900</c:v>
                </c:pt>
                <c:pt idx="138">
                  <c:v>4000</c:v>
                </c:pt>
                <c:pt idx="139">
                  <c:v>4100</c:v>
                </c:pt>
                <c:pt idx="140">
                  <c:v>4200</c:v>
                </c:pt>
                <c:pt idx="141">
                  <c:v>4300</c:v>
                </c:pt>
                <c:pt idx="142">
                  <c:v>4400</c:v>
                </c:pt>
                <c:pt idx="143">
                  <c:v>4500</c:v>
                </c:pt>
                <c:pt idx="144">
                  <c:v>4600</c:v>
                </c:pt>
                <c:pt idx="145">
                  <c:v>4700</c:v>
                </c:pt>
                <c:pt idx="146">
                  <c:v>4800</c:v>
                </c:pt>
                <c:pt idx="147">
                  <c:v>4900</c:v>
                </c:pt>
                <c:pt idx="148">
                  <c:v>5000</c:v>
                </c:pt>
                <c:pt idx="149">
                  <c:v>5500</c:v>
                </c:pt>
                <c:pt idx="150">
                  <c:v>6000</c:v>
                </c:pt>
                <c:pt idx="151">
                  <c:v>6500</c:v>
                </c:pt>
                <c:pt idx="152">
                  <c:v>7000</c:v>
                </c:pt>
                <c:pt idx="153">
                  <c:v>7500</c:v>
                </c:pt>
                <c:pt idx="154">
                  <c:v>8000</c:v>
                </c:pt>
                <c:pt idx="155">
                  <c:v>8500</c:v>
                </c:pt>
                <c:pt idx="156">
                  <c:v>9000</c:v>
                </c:pt>
                <c:pt idx="157">
                  <c:v>9500</c:v>
                </c:pt>
                <c:pt idx="158">
                  <c:v>10000</c:v>
                </c:pt>
                <c:pt idx="159">
                  <c:v>10500</c:v>
                </c:pt>
                <c:pt idx="160">
                  <c:v>11000</c:v>
                </c:pt>
                <c:pt idx="161">
                  <c:v>11500</c:v>
                </c:pt>
                <c:pt idx="162">
                  <c:v>12000</c:v>
                </c:pt>
                <c:pt idx="163">
                  <c:v>12500</c:v>
                </c:pt>
                <c:pt idx="164">
                  <c:v>13000</c:v>
                </c:pt>
                <c:pt idx="165">
                  <c:v>13500</c:v>
                </c:pt>
                <c:pt idx="166">
                  <c:v>14000</c:v>
                </c:pt>
                <c:pt idx="167">
                  <c:v>14500</c:v>
                </c:pt>
                <c:pt idx="168">
                  <c:v>15000</c:v>
                </c:pt>
                <c:pt idx="169">
                  <c:v>15500</c:v>
                </c:pt>
                <c:pt idx="170">
                  <c:v>16000</c:v>
                </c:pt>
                <c:pt idx="171">
                  <c:v>16500</c:v>
                </c:pt>
                <c:pt idx="172">
                  <c:v>17000</c:v>
                </c:pt>
                <c:pt idx="173">
                  <c:v>17500</c:v>
                </c:pt>
                <c:pt idx="174">
                  <c:v>18000</c:v>
                </c:pt>
                <c:pt idx="175">
                  <c:v>18500</c:v>
                </c:pt>
                <c:pt idx="176">
                  <c:v>19000</c:v>
                </c:pt>
                <c:pt idx="177">
                  <c:v>19500</c:v>
                </c:pt>
                <c:pt idx="178">
                  <c:v>20000</c:v>
                </c:pt>
              </c:numCache>
            </c:numRef>
          </c:xVal>
          <c:yVal>
            <c:numRef>
              <c:f>Impedenza!$H$2:$H$180</c:f>
              <c:numCache>
                <c:formatCode>General</c:formatCode>
                <c:ptCount val="179"/>
                <c:pt idx="0">
                  <c:v>9.6926346855653467</c:v>
                </c:pt>
                <c:pt idx="1">
                  <c:v>10.560772862742787</c:v>
                </c:pt>
                <c:pt idx="2">
                  <c:v>11.567594787819178</c:v>
                </c:pt>
                <c:pt idx="3">
                  <c:v>12.74277240261299</c:v>
                </c:pt>
                <c:pt idx="4">
                  <c:v>14.127222566561299</c:v>
                </c:pt>
                <c:pt idx="5">
                  <c:v>15.777988861136395</c:v>
                </c:pt>
                <c:pt idx="6">
                  <c:v>17.775819606473956</c:v>
                </c:pt>
                <c:pt idx="7">
                  <c:v>20.237030703993135</c:v>
                </c:pt>
                <c:pt idx="8">
                  <c:v>23.331876372451763</c:v>
                </c:pt>
                <c:pt idx="9">
                  <c:v>27.311127852593085</c:v>
                </c:pt>
                <c:pt idx="10">
                  <c:v>32.534515012209226</c:v>
                </c:pt>
                <c:pt idx="11">
                  <c:v>39.450074927805922</c:v>
                </c:pt>
                <c:pt idx="12">
                  <c:v>48.283124231958247</c:v>
                </c:pt>
                <c:pt idx="13">
                  <c:v>57.70850721591912</c:v>
                </c:pt>
                <c:pt idx="14">
                  <c:v>62.713772984494597</c:v>
                </c:pt>
                <c:pt idx="15">
                  <c:v>58.71806327095436</c:v>
                </c:pt>
                <c:pt idx="16">
                  <c:v>49.498429599252042</c:v>
                </c:pt>
                <c:pt idx="17">
                  <c:v>40.472420356692005</c:v>
                </c:pt>
                <c:pt idx="18">
                  <c:v>33.326453873772209</c:v>
                </c:pt>
                <c:pt idx="19">
                  <c:v>27.924349055387438</c:v>
                </c:pt>
                <c:pt idx="20">
                  <c:v>23.818894782680321</c:v>
                </c:pt>
                <c:pt idx="21">
                  <c:v>20.637299222432976</c:v>
                </c:pt>
                <c:pt idx="22">
                  <c:v>18.117917862482123</c:v>
                </c:pt>
                <c:pt idx="23">
                  <c:v>16.083500367999829</c:v>
                </c:pt>
                <c:pt idx="24">
                  <c:v>14.413791088109466</c:v>
                </c:pt>
                <c:pt idx="25">
                  <c:v>13.026272711722033</c:v>
                </c:pt>
                <c:pt idx="26">
                  <c:v>11.863696068170778</c:v>
                </c:pt>
                <c:pt idx="27">
                  <c:v>10.886121127208185</c:v>
                </c:pt>
                <c:pt idx="28">
                  <c:v>10.065784724758723</c:v>
                </c:pt>
                <c:pt idx="29">
                  <c:v>9.3837044414078061</c:v>
                </c:pt>
                <c:pt idx="30">
                  <c:v>8.827329450068067</c:v>
                </c:pt>
                <c:pt idx="31">
                  <c:v>8.3888010283276397</c:v>
                </c:pt>
                <c:pt idx="32">
                  <c:v>8.0635520820996636</c:v>
                </c:pt>
                <c:pt idx="33">
                  <c:v>7.8491034050030031</c:v>
                </c:pt>
                <c:pt idx="34">
                  <c:v>7.7440259852685012</c:v>
                </c:pt>
                <c:pt idx="35">
                  <c:v>7.7471260546205016</c:v>
                </c:pt>
                <c:pt idx="36">
                  <c:v>7.8569453941735645</c:v>
                </c:pt>
                <c:pt idx="37">
                  <c:v>8.0716348750182991</c:v>
                </c:pt>
                <c:pt idx="38">
                  <c:v>8.3891737809269085</c:v>
                </c:pt>
                <c:pt idx="39">
                  <c:v>8.8078251997253005</c:v>
                </c:pt>
                <c:pt idx="40">
                  <c:v>9.326686791306944</c:v>
                </c:pt>
                <c:pt idx="41">
                  <c:v>9.9462236928609293</c:v>
                </c:pt>
                <c:pt idx="42">
                  <c:v>10.668727550464522</c:v>
                </c:pt>
                <c:pt idx="43">
                  <c:v>11.498698840650794</c:v>
                </c:pt>
                <c:pt idx="44">
                  <c:v>12.443181277461957</c:v>
                </c:pt>
                <c:pt idx="45">
                  <c:v>13.512086550018902</c:v>
                </c:pt>
                <c:pt idx="46">
                  <c:v>14.718541235825603</c:v>
                </c:pt>
                <c:pt idx="47">
                  <c:v>16.079270173955209</c:v>
                </c:pt>
                <c:pt idx="48">
                  <c:v>17.615000614486934</c:v>
                </c:pt>
                <c:pt idx="49">
                  <c:v>19.350819667394958</c:v>
                </c:pt>
                <c:pt idx="50">
                  <c:v>21.316323198271579</c:v>
                </c:pt>
                <c:pt idx="51">
                  <c:v>23.545219408999863</c:v>
                </c:pt>
                <c:pt idx="52">
                  <c:v>26.073731974333974</c:v>
                </c:pt>
                <c:pt idx="53">
                  <c:v>28.936596774294259</c:v>
                </c:pt>
                <c:pt idx="54">
                  <c:v>32.158587207050104</c:v>
                </c:pt>
                <c:pt idx="55">
                  <c:v>35.738453587087449</c:v>
                </c:pt>
                <c:pt idx="56">
                  <c:v>39.621775620095775</c:v>
                </c:pt>
                <c:pt idx="57">
                  <c:v>43.662198899998238</c:v>
                </c:pt>
                <c:pt idx="58">
                  <c:v>47.58209815358984</c:v>
                </c:pt>
                <c:pt idx="59">
                  <c:v>50.966747699303937</c:v>
                </c:pt>
                <c:pt idx="60">
                  <c:v>53.342709650057223</c:v>
                </c:pt>
                <c:pt idx="61">
                  <c:v>54.351291880673259</c:v>
                </c:pt>
                <c:pt idx="62">
                  <c:v>53.919557671901664</c:v>
                </c:pt>
                <c:pt idx="63">
                  <c:v>52.284449157699491</c:v>
                </c:pt>
                <c:pt idx="64">
                  <c:v>49.85351137100055</c:v>
                </c:pt>
                <c:pt idx="65">
                  <c:v>47.031271886846156</c:v>
                </c:pt>
                <c:pt idx="66">
                  <c:v>44.120937695395831</c:v>
                </c:pt>
                <c:pt idx="67">
                  <c:v>41.309011192991491</c:v>
                </c:pt>
                <c:pt idx="68">
                  <c:v>38.690891831014639</c:v>
                </c:pt>
                <c:pt idx="69">
                  <c:v>36.303371611391526</c:v>
                </c:pt>
                <c:pt idx="70">
                  <c:v>34.150100141388933</c:v>
                </c:pt>
                <c:pt idx="71">
                  <c:v>32.218069707472075</c:v>
                </c:pt>
                <c:pt idx="72">
                  <c:v>30.487203274318748</c:v>
                </c:pt>
                <c:pt idx="73">
                  <c:v>28.935516728948645</c:v>
                </c:pt>
                <c:pt idx="74">
                  <c:v>27.541690510782963</c:v>
                </c:pt>
                <c:pt idx="75">
                  <c:v>26.286210306966488</c:v>
                </c:pt>
                <c:pt idx="76">
                  <c:v>25.151754111579518</c:v>
                </c:pt>
                <c:pt idx="77">
                  <c:v>24.123203453924845</c:v>
                </c:pt>
                <c:pt idx="78">
                  <c:v>23.187482724246355</c:v>
                </c:pt>
                <c:pt idx="79">
                  <c:v>22.333333260453159</c:v>
                </c:pt>
                <c:pt idx="80">
                  <c:v>21.551075742328877</c:v>
                </c:pt>
                <c:pt idx="81">
                  <c:v>20.832386003220304</c:v>
                </c:pt>
                <c:pt idx="82">
                  <c:v>20.17009448370478</c:v>
                </c:pt>
                <c:pt idx="83">
                  <c:v>19.558012009929936</c:v>
                </c:pt>
                <c:pt idx="84">
                  <c:v>18.990780966194951</c:v>
                </c:pt>
                <c:pt idx="85">
                  <c:v>18.463749384200661</c:v>
                </c:pt>
                <c:pt idx="86">
                  <c:v>17.972864981648502</c:v>
                </c:pt>
                <c:pt idx="87">
                  <c:v>17.514586209298692</c:v>
                </c:pt>
                <c:pt idx="88">
                  <c:v>17.085807621782866</c:v>
                </c:pt>
                <c:pt idx="89">
                  <c:v>16.683797225305444</c:v>
                </c:pt>
                <c:pt idx="90">
                  <c:v>16.306143801350746</c:v>
                </c:pt>
                <c:pt idx="91">
                  <c:v>9.0418992258512869</c:v>
                </c:pt>
                <c:pt idx="92">
                  <c:v>7.3011819835161438</c:v>
                </c:pt>
                <c:pt idx="93">
                  <c:v>6.5889047259995159</c:v>
                </c:pt>
                <c:pt idx="94">
                  <c:v>6.2497003814186689</c:v>
                </c:pt>
                <c:pt idx="95">
                  <c:v>6.0873490718571732</c:v>
                </c:pt>
                <c:pt idx="96">
                  <c:v>6.0233274967517465</c:v>
                </c:pt>
                <c:pt idx="97">
                  <c:v>6.0204748270887318</c:v>
                </c:pt>
                <c:pt idx="98">
                  <c:v>6.0590597181490669</c:v>
                </c:pt>
                <c:pt idx="99">
                  <c:v>6.1276463571608275</c:v>
                </c:pt>
                <c:pt idx="100">
                  <c:v>6.2191178670038116</c:v>
                </c:pt>
                <c:pt idx="101">
                  <c:v>6.3287706014975109</c:v>
                </c:pt>
                <c:pt idx="102">
                  <c:v>6.4533306366733383</c:v>
                </c:pt>
                <c:pt idx="103">
                  <c:v>6.5904149682107231</c:v>
                </c:pt>
                <c:pt idx="104">
                  <c:v>6.7382212397910255</c:v>
                </c:pt>
                <c:pt idx="105">
                  <c:v>6.8953412138258887</c:v>
                </c:pt>
                <c:pt idx="106">
                  <c:v>7.0606442611655753</c:v>
                </c:pt>
                <c:pt idx="107">
                  <c:v>7.233202004165098</c:v>
                </c:pt>
                <c:pt idx="108">
                  <c:v>7.4122379721465288</c:v>
                </c:pt>
                <c:pt idx="109">
                  <c:v>7.787200282791412</c:v>
                </c:pt>
                <c:pt idx="110">
                  <c:v>8.1812662512550762</c:v>
                </c:pt>
                <c:pt idx="111">
                  <c:v>8.5911787140008773</c:v>
                </c:pt>
                <c:pt idx="112">
                  <c:v>9.0143846204192624</c:v>
                </c:pt>
                <c:pt idx="113">
                  <c:v>9.4488454379879965</c:v>
                </c:pt>
                <c:pt idx="114">
                  <c:v>9.8929106606660842</c:v>
                </c:pt>
                <c:pt idx="115">
                  <c:v>10.345229114075778</c:v>
                </c:pt>
                <c:pt idx="116">
                  <c:v>10.804684453169831</c:v>
                </c:pt>
                <c:pt idx="117">
                  <c:v>11.270346982976271</c:v>
                </c:pt>
                <c:pt idx="118">
                  <c:v>11.741436947228204</c:v>
                </c:pt>
                <c:pt idx="119">
                  <c:v>12.217296123411504</c:v>
                </c:pt>
                <c:pt idx="120">
                  <c:v>12.697365574680029</c:v>
                </c:pt>
                <c:pt idx="121">
                  <c:v>13.181168046970191</c:v>
                </c:pt>
                <c:pt idx="122">
                  <c:v>13.668293920192507</c:v>
                </c:pt>
                <c:pt idx="123">
                  <c:v>14.158389909867896</c:v>
                </c:pt>
                <c:pt idx="124">
                  <c:v>14.651149917827571</c:v>
                </c:pt>
                <c:pt idx="125">
                  <c:v>15.146307576129203</c:v>
                </c:pt>
                <c:pt idx="126">
                  <c:v>15.643630134952737</c:v>
                </c:pt>
                <c:pt idx="127">
                  <c:v>16.142913424469313</c:v>
                </c:pt>
                <c:pt idx="128">
                  <c:v>16.643977680258775</c:v>
                </c:pt>
                <c:pt idx="129">
                  <c:v>17.146664067108293</c:v>
                </c:pt>
                <c:pt idx="130">
                  <c:v>17.650831770698307</c:v>
                </c:pt>
                <c:pt idx="131">
                  <c:v>18.156355553451533</c:v>
                </c:pt>
                <c:pt idx="132">
                  <c:v>18.66312369163068</c:v>
                </c:pt>
                <c:pt idx="133">
                  <c:v>19.171036227050834</c:v>
                </c:pt>
                <c:pt idx="134">
                  <c:v>19.680003479583494</c:v>
                </c:pt>
                <c:pt idx="135">
                  <c:v>20.189944776767121</c:v>
                </c:pt>
                <c:pt idx="136">
                  <c:v>20.700787364902403</c:v>
                </c:pt>
                <c:pt idx="137">
                  <c:v>21.212465472456994</c:v>
                </c:pt>
                <c:pt idx="138">
                  <c:v>21.724919501781788</c:v>
                </c:pt>
                <c:pt idx="139">
                  <c:v>22.238095329318689</c:v>
                </c:pt>
                <c:pt idx="140">
                  <c:v>22.751943697865265</c:v>
                </c:pt>
                <c:pt idx="141">
                  <c:v>23.266419687217166</c:v>
                </c:pt>
                <c:pt idx="142">
                  <c:v>23.781482251760647</c:v>
                </c:pt>
                <c:pt idx="143">
                  <c:v>24.297093815434483</c:v>
                </c:pt>
                <c:pt idx="144">
                  <c:v>24.813219916001639</c:v>
                </c:pt>
                <c:pt idx="145">
                  <c:v>25.32982889182809</c:v>
                </c:pt>
                <c:pt idx="146">
                  <c:v>25.846891605408679</c:v>
                </c:pt>
                <c:pt idx="147">
                  <c:v>26.364381198747754</c:v>
                </c:pt>
                <c:pt idx="148">
                  <c:v>26.882272876426953</c:v>
                </c:pt>
                <c:pt idx="149">
                  <c:v>29.477016456355596</c:v>
                </c:pt>
                <c:pt idx="150">
                  <c:v>32.078993329634791</c:v>
                </c:pt>
                <c:pt idx="151">
                  <c:v>34.68656967347151</c:v>
                </c:pt>
                <c:pt idx="152">
                  <c:v>37.298567412637261</c:v>
                </c:pt>
                <c:pt idx="153">
                  <c:v>39.914116196514563</c:v>
                </c:pt>
                <c:pt idx="154">
                  <c:v>42.532559377838602</c:v>
                </c:pt>
                <c:pt idx="155">
                  <c:v>45.153392387615753</c:v>
                </c:pt>
                <c:pt idx="156">
                  <c:v>47.77622122165517</c:v>
                </c:pt>
                <c:pt idx="157">
                  <c:v>50.400733792742386</c:v>
                </c:pt>
                <c:pt idx="158">
                  <c:v>53.02667973416181</c:v>
                </c:pt>
                <c:pt idx="159">
                  <c:v>55.653855887256007</c:v>
                </c:pt>
                <c:pt idx="160">
                  <c:v>58.282095693328593</c:v>
                </c:pt>
                <c:pt idx="161">
                  <c:v>60.911261318818013</c:v>
                </c:pt>
                <c:pt idx="162">
                  <c:v>63.541237727059318</c:v>
                </c:pt>
                <c:pt idx="163">
                  <c:v>66.17192815817269</c:v>
                </c:pt>
                <c:pt idx="164">
                  <c:v>68.80325064217412</c:v>
                </c:pt>
                <c:pt idx="165">
                  <c:v>71.435135280176468</c:v>
                </c:pt>
                <c:pt idx="166">
                  <c:v>74.067522103474602</c:v>
                </c:pt>
                <c:pt idx="167">
                  <c:v>76.700359372249835</c:v>
                </c:pt>
                <c:pt idx="168">
                  <c:v>79.33360221215284</c:v>
                </c:pt>
                <c:pt idx="169">
                  <c:v>81.967211513050856</c:v>
                </c:pt>
                <c:pt idx="170">
                  <c:v>84.60115303299861</c:v>
                </c:pt>
                <c:pt idx="171">
                  <c:v>87.235396664190802</c:v>
                </c:pt>
                <c:pt idx="172">
                  <c:v>89.86991582775579</c:v>
                </c:pt>
                <c:pt idx="173">
                  <c:v>92.504686971773694</c:v>
                </c:pt>
                <c:pt idx="174">
                  <c:v>95.139689152558987</c:v>
                </c:pt>
                <c:pt idx="175">
                  <c:v>97.774903683537033</c:v>
                </c:pt>
                <c:pt idx="176">
                  <c:v>100.410313839325</c:v>
                </c:pt>
                <c:pt idx="177">
                  <c:v>103.04590460515489</c:v>
                </c:pt>
                <c:pt idx="178">
                  <c:v>105.68166246373883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1C-426C-8E9B-BA9833C34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456912"/>
        <c:axId val="496460520"/>
      </c:scatterChart>
      <c:scatterChart>
        <c:scatterStyle val="smoothMarker"/>
        <c:varyColors val="0"/>
        <c:ser>
          <c:idx val="1"/>
          <c:order val="1"/>
          <c:tx>
            <c:v>Fase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Impedenza!$A$2:$A$180</c:f>
              <c:numCache>
                <c:formatCode>General</c:formatCode>
                <c:ptCount val="17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150</c:v>
                </c:pt>
                <c:pt idx="92">
                  <c:v>200</c:v>
                </c:pt>
                <c:pt idx="93">
                  <c:v>250</c:v>
                </c:pt>
                <c:pt idx="94">
                  <c:v>300</c:v>
                </c:pt>
                <c:pt idx="95">
                  <c:v>350</c:v>
                </c:pt>
                <c:pt idx="96">
                  <c:v>400</c:v>
                </c:pt>
                <c:pt idx="97">
                  <c:v>450</c:v>
                </c:pt>
                <c:pt idx="98">
                  <c:v>500</c:v>
                </c:pt>
                <c:pt idx="99">
                  <c:v>550</c:v>
                </c:pt>
                <c:pt idx="100">
                  <c:v>600</c:v>
                </c:pt>
                <c:pt idx="101">
                  <c:v>650</c:v>
                </c:pt>
                <c:pt idx="102">
                  <c:v>700</c:v>
                </c:pt>
                <c:pt idx="103">
                  <c:v>750</c:v>
                </c:pt>
                <c:pt idx="104">
                  <c:v>800</c:v>
                </c:pt>
                <c:pt idx="105">
                  <c:v>850</c:v>
                </c:pt>
                <c:pt idx="106">
                  <c:v>900</c:v>
                </c:pt>
                <c:pt idx="107">
                  <c:v>950</c:v>
                </c:pt>
                <c:pt idx="108">
                  <c:v>1000</c:v>
                </c:pt>
                <c:pt idx="109">
                  <c:v>1100</c:v>
                </c:pt>
                <c:pt idx="110">
                  <c:v>1200</c:v>
                </c:pt>
                <c:pt idx="111">
                  <c:v>1300</c:v>
                </c:pt>
                <c:pt idx="112">
                  <c:v>1400</c:v>
                </c:pt>
                <c:pt idx="113">
                  <c:v>1500</c:v>
                </c:pt>
                <c:pt idx="114">
                  <c:v>1600</c:v>
                </c:pt>
                <c:pt idx="115">
                  <c:v>1700</c:v>
                </c:pt>
                <c:pt idx="116">
                  <c:v>1800</c:v>
                </c:pt>
                <c:pt idx="117">
                  <c:v>1900</c:v>
                </c:pt>
                <c:pt idx="118">
                  <c:v>2000</c:v>
                </c:pt>
                <c:pt idx="119">
                  <c:v>2100</c:v>
                </c:pt>
                <c:pt idx="120">
                  <c:v>2200</c:v>
                </c:pt>
                <c:pt idx="121">
                  <c:v>2300</c:v>
                </c:pt>
                <c:pt idx="122">
                  <c:v>2400</c:v>
                </c:pt>
                <c:pt idx="123">
                  <c:v>2500</c:v>
                </c:pt>
                <c:pt idx="124">
                  <c:v>2600</c:v>
                </c:pt>
                <c:pt idx="125">
                  <c:v>2700</c:v>
                </c:pt>
                <c:pt idx="126">
                  <c:v>2800</c:v>
                </c:pt>
                <c:pt idx="127">
                  <c:v>2900</c:v>
                </c:pt>
                <c:pt idx="128">
                  <c:v>3000</c:v>
                </c:pt>
                <c:pt idx="129">
                  <c:v>3100</c:v>
                </c:pt>
                <c:pt idx="130">
                  <c:v>3200</c:v>
                </c:pt>
                <c:pt idx="131">
                  <c:v>3300</c:v>
                </c:pt>
                <c:pt idx="132">
                  <c:v>3400</c:v>
                </c:pt>
                <c:pt idx="133">
                  <c:v>3500</c:v>
                </c:pt>
                <c:pt idx="134">
                  <c:v>3600</c:v>
                </c:pt>
                <c:pt idx="135">
                  <c:v>3700</c:v>
                </c:pt>
                <c:pt idx="136">
                  <c:v>3800</c:v>
                </c:pt>
                <c:pt idx="137">
                  <c:v>3900</c:v>
                </c:pt>
                <c:pt idx="138">
                  <c:v>4000</c:v>
                </c:pt>
                <c:pt idx="139">
                  <c:v>4100</c:v>
                </c:pt>
                <c:pt idx="140">
                  <c:v>4200</c:v>
                </c:pt>
                <c:pt idx="141">
                  <c:v>4300</c:v>
                </c:pt>
                <c:pt idx="142">
                  <c:v>4400</c:v>
                </c:pt>
                <c:pt idx="143">
                  <c:v>4500</c:v>
                </c:pt>
                <c:pt idx="144">
                  <c:v>4600</c:v>
                </c:pt>
                <c:pt idx="145">
                  <c:v>4700</c:v>
                </c:pt>
                <c:pt idx="146">
                  <c:v>4800</c:v>
                </c:pt>
                <c:pt idx="147">
                  <c:v>4900</c:v>
                </c:pt>
                <c:pt idx="148">
                  <c:v>5000</c:v>
                </c:pt>
                <c:pt idx="149">
                  <c:v>5500</c:v>
                </c:pt>
                <c:pt idx="150">
                  <c:v>6000</c:v>
                </c:pt>
                <c:pt idx="151">
                  <c:v>6500</c:v>
                </c:pt>
                <c:pt idx="152">
                  <c:v>7000</c:v>
                </c:pt>
                <c:pt idx="153">
                  <c:v>7500</c:v>
                </c:pt>
                <c:pt idx="154">
                  <c:v>8000</c:v>
                </c:pt>
                <c:pt idx="155">
                  <c:v>8500</c:v>
                </c:pt>
                <c:pt idx="156">
                  <c:v>9000</c:v>
                </c:pt>
                <c:pt idx="157">
                  <c:v>9500</c:v>
                </c:pt>
                <c:pt idx="158">
                  <c:v>10000</c:v>
                </c:pt>
                <c:pt idx="159">
                  <c:v>10500</c:v>
                </c:pt>
                <c:pt idx="160">
                  <c:v>11000</c:v>
                </c:pt>
                <c:pt idx="161">
                  <c:v>11500</c:v>
                </c:pt>
                <c:pt idx="162">
                  <c:v>12000</c:v>
                </c:pt>
                <c:pt idx="163">
                  <c:v>12500</c:v>
                </c:pt>
                <c:pt idx="164">
                  <c:v>13000</c:v>
                </c:pt>
                <c:pt idx="165">
                  <c:v>13500</c:v>
                </c:pt>
                <c:pt idx="166">
                  <c:v>14000</c:v>
                </c:pt>
                <c:pt idx="167">
                  <c:v>14500</c:v>
                </c:pt>
                <c:pt idx="168">
                  <c:v>15000</c:v>
                </c:pt>
                <c:pt idx="169">
                  <c:v>15500</c:v>
                </c:pt>
                <c:pt idx="170">
                  <c:v>16000</c:v>
                </c:pt>
                <c:pt idx="171">
                  <c:v>16500</c:v>
                </c:pt>
                <c:pt idx="172">
                  <c:v>17000</c:v>
                </c:pt>
                <c:pt idx="173">
                  <c:v>17500</c:v>
                </c:pt>
                <c:pt idx="174">
                  <c:v>18000</c:v>
                </c:pt>
                <c:pt idx="175">
                  <c:v>18500</c:v>
                </c:pt>
                <c:pt idx="176">
                  <c:v>19000</c:v>
                </c:pt>
                <c:pt idx="177">
                  <c:v>19500</c:v>
                </c:pt>
                <c:pt idx="178">
                  <c:v>20000</c:v>
                </c:pt>
              </c:numCache>
            </c:numRef>
          </c:xVal>
          <c:yVal>
            <c:numRef>
              <c:f>Impedenza!$L$2:$L$180</c:f>
              <c:numCache>
                <c:formatCode>General</c:formatCode>
                <c:ptCount val="179"/>
                <c:pt idx="0">
                  <c:v>46.434751901445225</c:v>
                </c:pt>
                <c:pt idx="1">
                  <c:v>49.179773263558957</c:v>
                </c:pt>
                <c:pt idx="2">
                  <c:v>51.57752743317328</c:v>
                </c:pt>
                <c:pt idx="3">
                  <c:v>53.623774257103854</c:v>
                </c:pt>
                <c:pt idx="4">
                  <c:v>55.301823104201183</c:v>
                </c:pt>
                <c:pt idx="5">
                  <c:v>56.576675227184765</c:v>
                </c:pt>
                <c:pt idx="6">
                  <c:v>57.386021895900079</c:v>
                </c:pt>
                <c:pt idx="7">
                  <c:v>57.62538122286589</c:v>
                </c:pt>
                <c:pt idx="8">
                  <c:v>57.122358485085741</c:v>
                </c:pt>
                <c:pt idx="9">
                  <c:v>55.590607205708537</c:v>
                </c:pt>
                <c:pt idx="10">
                  <c:v>52.546777858112506</c:v>
                </c:pt>
                <c:pt idx="11">
                  <c:v>47.169767704214273</c:v>
                </c:pt>
                <c:pt idx="12">
                  <c:v>38.137233178005168</c:v>
                </c:pt>
                <c:pt idx="13">
                  <c:v>23.86369769077913</c:v>
                </c:pt>
                <c:pt idx="14">
                  <c:v>4.5263939423596238</c:v>
                </c:pt>
                <c:pt idx="15">
                  <c:v>-15.176877849921711</c:v>
                </c:pt>
                <c:pt idx="16">
                  <c:v>-30.09860775234624</c:v>
                </c:pt>
                <c:pt idx="17">
                  <c:v>-39.593832301360607</c:v>
                </c:pt>
                <c:pt idx="18">
                  <c:v>-45.19206066249145</c:v>
                </c:pt>
                <c:pt idx="19">
                  <c:v>-48.275560369231115</c:v>
                </c:pt>
                <c:pt idx="20">
                  <c:v>-49.714167264048228</c:v>
                </c:pt>
                <c:pt idx="21">
                  <c:v>-50.017459283744515</c:v>
                </c:pt>
                <c:pt idx="22">
                  <c:v>-49.482994115928669</c:v>
                </c:pt>
                <c:pt idx="23">
                  <c:v>-48.285576148167422</c:v>
                </c:pt>
                <c:pt idx="24">
                  <c:v>-46.527100240960245</c:v>
                </c:pt>
                <c:pt idx="25">
                  <c:v>-44.264800768193311</c:v>
                </c:pt>
                <c:pt idx="26">
                  <c:v>-41.528234250707307</c:v>
                </c:pt>
                <c:pt idx="27">
                  <c:v>-38.330612916683492</c:v>
                </c:pt>
                <c:pt idx="28">
                  <c:v>-34.677605509183934</c:v>
                </c:pt>
                <c:pt idx="29">
                  <c:v>-30.575351837805776</c:v>
                </c:pt>
                <c:pt idx="30">
                  <c:v>-26.038503849542103</c:v>
                </c:pt>
                <c:pt idx="31">
                  <c:v>-21.098213567588246</c:v>
                </c:pt>
                <c:pt idx="32">
                  <c:v>-15.809003647190606</c:v>
                </c:pt>
                <c:pt idx="33">
                  <c:v>-10.252580909175041</c:v>
                </c:pt>
                <c:pt idx="34">
                  <c:v>-4.5364413683860381</c:v>
                </c:pt>
                <c:pt idx="35">
                  <c:v>1.2138388067785286</c:v>
                </c:pt>
                <c:pt idx="36">
                  <c:v>6.8674780254921401</c:v>
                </c:pt>
                <c:pt idx="37">
                  <c:v>12.303054509979559</c:v>
                </c:pt>
                <c:pt idx="38">
                  <c:v>17.420471796214859</c:v>
                </c:pt>
                <c:pt idx="39">
                  <c:v>22.147349435504996</c:v>
                </c:pt>
                <c:pt idx="40">
                  <c:v>26.439342981941568</c:v>
                </c:pt>
                <c:pt idx="41">
                  <c:v>30.275947867682934</c:v>
                </c:pt>
                <c:pt idx="42">
                  <c:v>33.65409138615918</c:v>
                </c:pt>
                <c:pt idx="43">
                  <c:v>36.581452492028966</c:v>
                </c:pt>
                <c:pt idx="44">
                  <c:v>39.070632553192283</c:v>
                </c:pt>
                <c:pt idx="45">
                  <c:v>41.134557659932554</c:v>
                </c:pt>
                <c:pt idx="46">
                  <c:v>42.783026499686159</c:v>
                </c:pt>
                <c:pt idx="47">
                  <c:v>44.020107521560945</c:v>
                </c:pt>
                <c:pt idx="48">
                  <c:v>44.842041712664766</c:v>
                </c:pt>
                <c:pt idx="49">
                  <c:v>45.235340687587239</c:v>
                </c:pt>
                <c:pt idx="50">
                  <c:v>45.174839879971032</c:v>
                </c:pt>
                <c:pt idx="51">
                  <c:v>44.621569053065755</c:v>
                </c:pt>
                <c:pt idx="52">
                  <c:v>43.520473653387093</c:v>
                </c:pt>
                <c:pt idx="53">
                  <c:v>41.798350366075596</c:v>
                </c:pt>
                <c:pt idx="54">
                  <c:v>39.36301349997882</c:v>
                </c:pt>
                <c:pt idx="55">
                  <c:v>36.105926326435451</c:v>
                </c:pt>
                <c:pt idx="56">
                  <c:v>31.912483506460035</c:v>
                </c:pt>
                <c:pt idx="57">
                  <c:v>26.68629210568951</c:v>
                </c:pt>
                <c:pt idx="58">
                  <c:v>20.393419495608001</c:v>
                </c:pt>
                <c:pt idx="59">
                  <c:v>13.123242248767168</c:v>
                </c:pt>
                <c:pt idx="60">
                  <c:v>5.1390495417376396</c:v>
                </c:pt>
                <c:pt idx="61">
                  <c:v>-3.1312131274827313</c:v>
                </c:pt>
                <c:pt idx="62">
                  <c:v>-11.192833540891204</c:v>
                </c:pt>
                <c:pt idx="63">
                  <c:v>-18.625364183847644</c:v>
                </c:pt>
                <c:pt idx="64">
                  <c:v>-25.176646653520862</c:v>
                </c:pt>
                <c:pt idx="65">
                  <c:v>-30.768145339063935</c:v>
                </c:pt>
                <c:pt idx="66">
                  <c:v>-35.442881318612493</c:v>
                </c:pt>
                <c:pt idx="67">
                  <c:v>-39.305106546016411</c:v>
                </c:pt>
                <c:pt idx="68">
                  <c:v>-42.477199007380172</c:v>
                </c:pt>
                <c:pt idx="69">
                  <c:v>-45.076375492656666</c:v>
                </c:pt>
                <c:pt idx="70">
                  <c:v>-47.20509310153053</c:v>
                </c:pt>
                <c:pt idx="71">
                  <c:v>-48.948868847104436</c:v>
                </c:pt>
                <c:pt idx="72">
                  <c:v>-50.377429651468944</c:v>
                </c:pt>
                <c:pt idx="73">
                  <c:v>-51.547014720204601</c:v>
                </c:pt>
                <c:pt idx="74">
                  <c:v>-52.502822191759918</c:v>
                </c:pt>
                <c:pt idx="75">
                  <c:v>-53.281201882070356</c:v>
                </c:pt>
                <c:pt idx="76">
                  <c:v>-53.911481536127916</c:v>
                </c:pt>
                <c:pt idx="77">
                  <c:v>-54.417433987009581</c:v>
                </c:pt>
                <c:pt idx="78">
                  <c:v>-54.818434749747645</c:v>
                </c:pt>
                <c:pt idx="79">
                  <c:v>-55.130367847062708</c:v>
                </c:pt>
                <c:pt idx="80">
                  <c:v>-55.366332789555678</c:v>
                </c:pt>
                <c:pt idx="81">
                  <c:v>-55.537196815702941</c:v>
                </c:pt>
                <c:pt idx="82">
                  <c:v>-55.652027519383282</c:v>
                </c:pt>
                <c:pt idx="83">
                  <c:v>-55.718433195177809</c:v>
                </c:pt>
                <c:pt idx="84">
                  <c:v>-55.74283191368874</c:v>
                </c:pt>
                <c:pt idx="85">
                  <c:v>-55.73066539665043</c:v>
                </c:pt>
                <c:pt idx="86">
                  <c:v>-55.686569966182113</c:v>
                </c:pt>
                <c:pt idx="87">
                  <c:v>-55.614513955284934</c:v>
                </c:pt>
                <c:pt idx="88">
                  <c:v>-55.517908779135034</c:v>
                </c:pt>
                <c:pt idx="89">
                  <c:v>-55.399699210420536</c:v>
                </c:pt>
                <c:pt idx="90">
                  <c:v>-55.262437146056293</c:v>
                </c:pt>
                <c:pt idx="91">
                  <c:v>-42.39904050472483</c:v>
                </c:pt>
                <c:pt idx="92">
                  <c:v>-30.526206353690867</c:v>
                </c:pt>
                <c:pt idx="93">
                  <c:v>-21.01517681324377</c:v>
                </c:pt>
                <c:pt idx="94">
                  <c:v>-13.233364400036011</c:v>
                </c:pt>
                <c:pt idx="95">
                  <c:v>-6.6884283898099364</c:v>
                </c:pt>
                <c:pt idx="96">
                  <c:v>-1.0508019832752711</c:v>
                </c:pt>
                <c:pt idx="97">
                  <c:v>3.898729572510792</c:v>
                </c:pt>
                <c:pt idx="98">
                  <c:v>8.3089178212418151</c:v>
                </c:pt>
                <c:pt idx="99">
                  <c:v>12.283532806561315</c:v>
                </c:pt>
                <c:pt idx="100">
                  <c:v>15.897172748950533</c:v>
                </c:pt>
                <c:pt idx="101">
                  <c:v>19.205112118626694</c:v>
                </c:pt>
                <c:pt idx="102">
                  <c:v>22.249524655243015</c:v>
                </c:pt>
                <c:pt idx="103">
                  <c:v>25.063485588903681</c:v>
                </c:pt>
                <c:pt idx="104">
                  <c:v>27.673593613456283</c:v>
                </c:pt>
                <c:pt idx="105">
                  <c:v>30.101720944898968</c:v>
                </c:pt>
                <c:pt idx="106">
                  <c:v>32.366203557298718</c:v>
                </c:pt>
                <c:pt idx="107">
                  <c:v>34.482666311921989</c:v>
                </c:pt>
                <c:pt idx="108">
                  <c:v>36.464606362317149</c:v>
                </c:pt>
                <c:pt idx="109">
                  <c:v>40.070683671165916</c:v>
                </c:pt>
                <c:pt idx="110">
                  <c:v>43.263349258970045</c:v>
                </c:pt>
                <c:pt idx="111">
                  <c:v>46.105472520571027</c:v>
                </c:pt>
                <c:pt idx="112">
                  <c:v>48.648088793677182</c:v>
                </c:pt>
                <c:pt idx="113">
                  <c:v>50.9331672333646</c:v>
                </c:pt>
                <c:pt idx="114">
                  <c:v>52.995550541909346</c:v>
                </c:pt>
                <c:pt idx="115">
                  <c:v>54.864381153685628</c:v>
                </c:pt>
                <c:pt idx="116">
                  <c:v>56.56418598940509</c:v>
                </c:pt>
                <c:pt idx="117">
                  <c:v>58.115720938736843</c:v>
                </c:pt>
                <c:pt idx="118">
                  <c:v>59.536638894177813</c:v>
                </c:pt>
                <c:pt idx="119">
                  <c:v>60.842024223526884</c:v>
                </c:pt>
                <c:pt idx="120">
                  <c:v>62.044824003338931</c:v>
                </c:pt>
                <c:pt idx="121">
                  <c:v>63.15619828186172</c:v>
                </c:pt>
                <c:pt idx="122">
                  <c:v>64.185806172898921</c:v>
                </c:pt>
                <c:pt idx="123">
                  <c:v>65.142040697727012</c:v>
                </c:pt>
                <c:pt idx="124">
                  <c:v>66.032222437383766</c:v>
                </c:pt>
                <c:pt idx="125">
                  <c:v>66.862759908391567</c:v>
                </c:pt>
                <c:pt idx="126">
                  <c:v>67.639282929481681</c:v>
                </c:pt>
                <c:pt idx="127">
                  <c:v>68.366753972076381</c:v>
                </c:pt>
                <c:pt idx="128">
                  <c:v>69.049561491148168</c:v>
                </c:pt>
                <c:pt idx="129">
                  <c:v>69.691598449593656</c:v>
                </c:pt>
                <c:pt idx="130">
                  <c:v>70.296328629786842</c:v>
                </c:pt>
                <c:pt idx="131">
                  <c:v>70.866842833975568</c:v>
                </c:pt>
                <c:pt idx="132">
                  <c:v>71.405906682846336</c:v>
                </c:pt>
                <c:pt idx="133">
                  <c:v>71.916001407541387</c:v>
                </c:pt>
                <c:pt idx="134">
                  <c:v>72.39935877813322</c:v>
                </c:pt>
                <c:pt idx="135">
                  <c:v>72.857991108191186</c:v>
                </c:pt>
                <c:pt idx="136">
                  <c:v>73.293717110562653</c:v>
                </c:pt>
                <c:pt idx="137">
                  <c:v>73.708184245962244</c:v>
                </c:pt>
                <c:pt idx="138">
                  <c:v>74.102888097216194</c:v>
                </c:pt>
                <c:pt idx="139">
                  <c:v>74.479189213150462</c:v>
                </c:pt>
                <c:pt idx="140">
                  <c:v>74.838327793266515</c:v>
                </c:pt>
                <c:pt idx="141">
                  <c:v>75.181436524435327</c:v>
                </c:pt>
                <c:pt idx="142">
                  <c:v>75.509551831408118</c:v>
                </c:pt>
                <c:pt idx="143">
                  <c:v>75.823623762026443</c:v>
                </c:pt>
                <c:pt idx="144">
                  <c:v>76.12452469404468</c:v>
                </c:pt>
                <c:pt idx="145">
                  <c:v>76.413057022188966</c:v>
                </c:pt>
                <c:pt idx="146">
                  <c:v>76.689959960447439</c:v>
                </c:pt>
                <c:pt idx="147">
                  <c:v>76.955915574793195</c:v>
                </c:pt>
                <c:pt idx="148">
                  <c:v>77.211554144912469</c:v>
                </c:pt>
                <c:pt idx="149">
                  <c:v>78.353986799827581</c:v>
                </c:pt>
                <c:pt idx="150">
                  <c:v>79.310346243524137</c:v>
                </c:pt>
                <c:pt idx="151">
                  <c:v>80.122417747710486</c:v>
                </c:pt>
                <c:pt idx="152">
                  <c:v>80.820407511468105</c:v>
                </c:pt>
                <c:pt idx="153">
                  <c:v>81.426676210983246</c:v>
                </c:pt>
                <c:pt idx="154">
                  <c:v>81.958121120281021</c:v>
                </c:pt>
                <c:pt idx="155">
                  <c:v>82.42774299466835</c:v>
                </c:pt>
                <c:pt idx="156">
                  <c:v>82.845704620354965</c:v>
                </c:pt>
                <c:pt idx="157">
                  <c:v>83.220063016910089</c:v>
                </c:pt>
                <c:pt idx="158">
                  <c:v>83.557286637249462</c:v>
                </c:pt>
                <c:pt idx="159">
                  <c:v>83.862627613979541</c:v>
                </c:pt>
                <c:pt idx="160">
                  <c:v>84.140394234169179</c:v>
                </c:pt>
                <c:pt idx="161">
                  <c:v>84.39415344699789</c:v>
                </c:pt>
                <c:pt idx="162">
                  <c:v>84.626883468055468</c:v>
                </c:pt>
                <c:pt idx="163">
                  <c:v>84.84109023820919</c:v>
                </c:pt>
                <c:pt idx="164">
                  <c:v>85.038897330986615</c:v>
                </c:pt>
                <c:pt idx="165">
                  <c:v>85.222116102551908</c:v>
                </c:pt>
                <c:pt idx="166">
                  <c:v>85.39230096416064</c:v>
                </c:pt>
                <c:pt idx="167">
                  <c:v>85.550793328126474</c:v>
                </c:pt>
                <c:pt idx="168">
                  <c:v>85.698756842710694</c:v>
                </c:pt>
                <c:pt idx="169">
                  <c:v>85.837205863913965</c:v>
                </c:pt>
                <c:pt idx="170">
                  <c:v>85.967028630216987</c:v>
                </c:pt>
                <c:pt idx="171">
                  <c:v>86.089006254368172</c:v>
                </c:pt>
                <c:pt idx="172">
                  <c:v>86.203828386567267</c:v>
                </c:pt>
                <c:pt idx="173">
                  <c:v>86.312106209787544</c:v>
                </c:pt>
                <c:pt idx="174">
                  <c:v>86.414383282333247</c:v>
                </c:pt>
                <c:pt idx="175">
                  <c:v>86.511144632203724</c:v>
                </c:pt>
                <c:pt idx="176">
                  <c:v>86.602824423276161</c:v>
                </c:pt>
                <c:pt idx="177">
                  <c:v>86.689812448121273</c:v>
                </c:pt>
                <c:pt idx="178">
                  <c:v>86.772459651632815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7E-47DA-A9F5-955C1335E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479040"/>
        <c:axId val="362649424"/>
      </c:scatterChart>
      <c:valAx>
        <c:axId val="496456912"/>
        <c:scaling>
          <c:logBase val="10"/>
          <c:orientation val="minMax"/>
          <c:max val="20000"/>
          <c:min val="10"/>
        </c:scaling>
        <c:delete val="0"/>
        <c:axPos val="b"/>
        <c:majorGridlines>
          <c:spPr>
            <a:ln w="1587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96460520"/>
        <c:crosses val="autoZero"/>
        <c:crossBetween val="midCat"/>
      </c:valAx>
      <c:valAx>
        <c:axId val="49646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96456912"/>
        <c:crosses val="autoZero"/>
        <c:crossBetween val="midCat"/>
        <c:minorUnit val="5"/>
      </c:valAx>
      <c:valAx>
        <c:axId val="362649424"/>
        <c:scaling>
          <c:orientation val="minMax"/>
          <c:max val="90"/>
          <c:min val="-9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8479040"/>
        <c:crosses val="max"/>
        <c:crossBetween val="midCat"/>
        <c:majorUnit val="15"/>
        <c:minorUnit val="5"/>
      </c:valAx>
      <c:valAx>
        <c:axId val="428479040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2649424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000"/>
              <a:t>MIL</a:t>
            </a:r>
            <a:endParaRPr lang="en-US" sz="1000"/>
          </a:p>
        </c:rich>
      </c:tx>
      <c:layout>
        <c:manualLayout>
          <c:xMode val="edge"/>
          <c:yMode val="edge"/>
          <c:x val="0.41345855205599302"/>
          <c:y val="2.23183640506475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2053580985900414E-2"/>
          <c:y val="0.12603864734299516"/>
          <c:w val="0.89914272135232687"/>
          <c:h val="0.76189242649016686"/>
        </c:manualLayout>
      </c:layout>
      <c:scatterChart>
        <c:scatterStyle val="smoothMarker"/>
        <c:varyColors val="0"/>
        <c:ser>
          <c:idx val="0"/>
          <c:order val="0"/>
          <c:tx>
            <c:v>Risposta in frequenza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Xmax!$A$2:$A$180</c:f>
              <c:numCache>
                <c:formatCode>General</c:formatCode>
                <c:ptCount val="17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150</c:v>
                </c:pt>
                <c:pt idx="92">
                  <c:v>200</c:v>
                </c:pt>
                <c:pt idx="93">
                  <c:v>250</c:v>
                </c:pt>
                <c:pt idx="94">
                  <c:v>300</c:v>
                </c:pt>
                <c:pt idx="95">
                  <c:v>350</c:v>
                </c:pt>
                <c:pt idx="96">
                  <c:v>400</c:v>
                </c:pt>
                <c:pt idx="97">
                  <c:v>450</c:v>
                </c:pt>
                <c:pt idx="98">
                  <c:v>500</c:v>
                </c:pt>
                <c:pt idx="99">
                  <c:v>550</c:v>
                </c:pt>
                <c:pt idx="100">
                  <c:v>600</c:v>
                </c:pt>
                <c:pt idx="101">
                  <c:v>650</c:v>
                </c:pt>
                <c:pt idx="102">
                  <c:v>700</c:v>
                </c:pt>
                <c:pt idx="103">
                  <c:v>750</c:v>
                </c:pt>
                <c:pt idx="104">
                  <c:v>800</c:v>
                </c:pt>
                <c:pt idx="105">
                  <c:v>850</c:v>
                </c:pt>
                <c:pt idx="106">
                  <c:v>900</c:v>
                </c:pt>
                <c:pt idx="107">
                  <c:v>950</c:v>
                </c:pt>
                <c:pt idx="108">
                  <c:v>1000</c:v>
                </c:pt>
                <c:pt idx="109">
                  <c:v>1100</c:v>
                </c:pt>
                <c:pt idx="110">
                  <c:v>1200</c:v>
                </c:pt>
                <c:pt idx="111">
                  <c:v>1300</c:v>
                </c:pt>
                <c:pt idx="112">
                  <c:v>1400</c:v>
                </c:pt>
                <c:pt idx="113">
                  <c:v>1500</c:v>
                </c:pt>
                <c:pt idx="114">
                  <c:v>1600</c:v>
                </c:pt>
                <c:pt idx="115">
                  <c:v>1700</c:v>
                </c:pt>
                <c:pt idx="116">
                  <c:v>1800</c:v>
                </c:pt>
                <c:pt idx="117">
                  <c:v>1900</c:v>
                </c:pt>
                <c:pt idx="118">
                  <c:v>2000</c:v>
                </c:pt>
                <c:pt idx="119">
                  <c:v>2100</c:v>
                </c:pt>
                <c:pt idx="120">
                  <c:v>2200</c:v>
                </c:pt>
                <c:pt idx="121">
                  <c:v>2300</c:v>
                </c:pt>
                <c:pt idx="122">
                  <c:v>2400</c:v>
                </c:pt>
                <c:pt idx="123">
                  <c:v>2500</c:v>
                </c:pt>
                <c:pt idx="124">
                  <c:v>2600</c:v>
                </c:pt>
                <c:pt idx="125">
                  <c:v>2700</c:v>
                </c:pt>
                <c:pt idx="126">
                  <c:v>2800</c:v>
                </c:pt>
                <c:pt idx="127">
                  <c:v>2900</c:v>
                </c:pt>
                <c:pt idx="128">
                  <c:v>3000</c:v>
                </c:pt>
                <c:pt idx="129">
                  <c:v>3100</c:v>
                </c:pt>
                <c:pt idx="130">
                  <c:v>3200</c:v>
                </c:pt>
                <c:pt idx="131">
                  <c:v>3300</c:v>
                </c:pt>
                <c:pt idx="132">
                  <c:v>3400</c:v>
                </c:pt>
                <c:pt idx="133">
                  <c:v>3500</c:v>
                </c:pt>
                <c:pt idx="134">
                  <c:v>3600</c:v>
                </c:pt>
                <c:pt idx="135">
                  <c:v>3700</c:v>
                </c:pt>
                <c:pt idx="136">
                  <c:v>3800</c:v>
                </c:pt>
                <c:pt idx="137">
                  <c:v>3900</c:v>
                </c:pt>
                <c:pt idx="138">
                  <c:v>4000</c:v>
                </c:pt>
                <c:pt idx="139">
                  <c:v>4100</c:v>
                </c:pt>
                <c:pt idx="140">
                  <c:v>4200</c:v>
                </c:pt>
                <c:pt idx="141">
                  <c:v>4300</c:v>
                </c:pt>
                <c:pt idx="142">
                  <c:v>4400</c:v>
                </c:pt>
                <c:pt idx="143">
                  <c:v>4500</c:v>
                </c:pt>
                <c:pt idx="144">
                  <c:v>4600</c:v>
                </c:pt>
                <c:pt idx="145">
                  <c:v>4700</c:v>
                </c:pt>
                <c:pt idx="146">
                  <c:v>4800</c:v>
                </c:pt>
                <c:pt idx="147">
                  <c:v>4900</c:v>
                </c:pt>
                <c:pt idx="148">
                  <c:v>5000</c:v>
                </c:pt>
                <c:pt idx="149">
                  <c:v>5500</c:v>
                </c:pt>
                <c:pt idx="150">
                  <c:v>6000</c:v>
                </c:pt>
                <c:pt idx="151">
                  <c:v>6500</c:v>
                </c:pt>
                <c:pt idx="152">
                  <c:v>7000</c:v>
                </c:pt>
                <c:pt idx="153">
                  <c:v>7500</c:v>
                </c:pt>
                <c:pt idx="154">
                  <c:v>8000</c:v>
                </c:pt>
                <c:pt idx="155">
                  <c:v>8500</c:v>
                </c:pt>
                <c:pt idx="156">
                  <c:v>9000</c:v>
                </c:pt>
                <c:pt idx="157">
                  <c:v>9500</c:v>
                </c:pt>
                <c:pt idx="158">
                  <c:v>10000</c:v>
                </c:pt>
                <c:pt idx="159">
                  <c:v>10500</c:v>
                </c:pt>
                <c:pt idx="160">
                  <c:v>11000</c:v>
                </c:pt>
                <c:pt idx="161">
                  <c:v>11500</c:v>
                </c:pt>
                <c:pt idx="162">
                  <c:v>12000</c:v>
                </c:pt>
                <c:pt idx="163">
                  <c:v>12500</c:v>
                </c:pt>
                <c:pt idx="164">
                  <c:v>13000</c:v>
                </c:pt>
                <c:pt idx="165">
                  <c:v>13500</c:v>
                </c:pt>
                <c:pt idx="166">
                  <c:v>14000</c:v>
                </c:pt>
                <c:pt idx="167">
                  <c:v>14500</c:v>
                </c:pt>
                <c:pt idx="168">
                  <c:v>15000</c:v>
                </c:pt>
                <c:pt idx="169">
                  <c:v>15500</c:v>
                </c:pt>
                <c:pt idx="170">
                  <c:v>16000</c:v>
                </c:pt>
                <c:pt idx="171">
                  <c:v>16500</c:v>
                </c:pt>
                <c:pt idx="172">
                  <c:v>17000</c:v>
                </c:pt>
                <c:pt idx="173">
                  <c:v>17500</c:v>
                </c:pt>
                <c:pt idx="174">
                  <c:v>18000</c:v>
                </c:pt>
                <c:pt idx="175">
                  <c:v>18500</c:v>
                </c:pt>
                <c:pt idx="176">
                  <c:v>19000</c:v>
                </c:pt>
                <c:pt idx="177">
                  <c:v>19500</c:v>
                </c:pt>
                <c:pt idx="178">
                  <c:v>20000</c:v>
                </c:pt>
              </c:numCache>
            </c:numRef>
          </c:xVal>
          <c:yVal>
            <c:numRef>
              <c:f>Xmax!$E$2:$E$180</c:f>
              <c:numCache>
                <c:formatCode>General</c:formatCode>
                <c:ptCount val="179"/>
                <c:pt idx="0">
                  <c:v>16.426864640181606</c:v>
                </c:pt>
                <c:pt idx="1">
                  <c:v>16.830010475373594</c:v>
                </c:pt>
                <c:pt idx="2">
                  <c:v>17.387105867212949</c:v>
                </c:pt>
                <c:pt idx="3">
                  <c:v>18.126699003762301</c:v>
                </c:pt>
                <c:pt idx="4">
                  <c:v>19.076657795703152</c:v>
                </c:pt>
                <c:pt idx="5">
                  <c:v>20.263366608791355</c:v>
                </c:pt>
                <c:pt idx="6">
                  <c:v>21.711437905102454</c:v>
                </c:pt>
                <c:pt idx="7">
                  <c:v>23.444029885272954</c:v>
                </c:pt>
                <c:pt idx="8">
                  <c:v>25.483708150717742</c:v>
                </c:pt>
                <c:pt idx="9">
                  <c:v>27.853692122483032</c:v>
                </c:pt>
                <c:pt idx="10">
                  <c:v>30.579315816440076</c:v>
                </c:pt>
                <c:pt idx="11">
                  <c:v>33.689587887006653</c:v>
                </c:pt>
                <c:pt idx="12">
                  <c:v>37.218817157374261</c:v>
                </c:pt>
                <c:pt idx="13">
                  <c:v>41.208346108149435</c:v>
                </c:pt>
                <c:pt idx="14">
                  <c:v>45.708495188612666</c:v>
                </c:pt>
                <c:pt idx="15">
                  <c:v>50.780870164029473</c:v>
                </c:pt>
                <c:pt idx="16">
                  <c:v>56.501235253567891</c:v>
                </c:pt>
                <c:pt idx="17">
                  <c:v>62.963221370915186</c:v>
                </c:pt>
                <c:pt idx="18">
                  <c:v>70.28323845824265</c:v>
                </c:pt>
                <c:pt idx="19">
                  <c:v>78.60711626982507</c:v>
                </c:pt>
                <c:pt idx="20">
                  <c:v>88.119243275353043</c:v>
                </c:pt>
                <c:pt idx="21">
                  <c:v>99.055365093788694</c:v>
                </c:pt>
                <c:pt idx="22">
                  <c:v>111.72083912896919</c:v>
                </c:pt>
                <c:pt idx="23">
                  <c:v>126.51719217980005</c:v>
                </c:pt>
                <c:pt idx="24">
                  <c:v>143.98160135723646</c:v>
                </c:pt>
                <c:pt idx="25">
                  <c:v>164.84698078461696</c:v>
                </c:pt>
                <c:pt idx="26">
                  <c:v>190.13574979510958</c:v>
                </c:pt>
                <c:pt idx="27">
                  <c:v>221.30997665702165</c:v>
                </c:pt>
                <c:pt idx="28">
                  <c:v>260.51761125435729</c:v>
                </c:pt>
                <c:pt idx="29">
                  <c:v>311.00266502388564</c:v>
                </c:pt>
                <c:pt idx="30">
                  <c:v>377.78099501549809</c:v>
                </c:pt>
                <c:pt idx="31">
                  <c:v>400</c:v>
                </c:pt>
                <c:pt idx="32">
                  <c:v>400</c:v>
                </c:pt>
                <c:pt idx="33">
                  <c:v>400</c:v>
                </c:pt>
                <c:pt idx="34">
                  <c:v>400</c:v>
                </c:pt>
                <c:pt idx="35">
                  <c:v>400</c:v>
                </c:pt>
                <c:pt idx="36">
                  <c:v>400</c:v>
                </c:pt>
                <c:pt idx="37">
                  <c:v>400</c:v>
                </c:pt>
                <c:pt idx="38">
                  <c:v>400</c:v>
                </c:pt>
                <c:pt idx="39">
                  <c:v>400</c:v>
                </c:pt>
                <c:pt idx="40">
                  <c:v>400</c:v>
                </c:pt>
                <c:pt idx="41">
                  <c:v>400</c:v>
                </c:pt>
                <c:pt idx="42">
                  <c:v>400</c:v>
                </c:pt>
                <c:pt idx="43">
                  <c:v>376.42469897246735</c:v>
                </c:pt>
                <c:pt idx="44">
                  <c:v>346.75750363474663</c:v>
                </c:pt>
                <c:pt idx="45">
                  <c:v>322.56200145536252</c:v>
                </c:pt>
                <c:pt idx="46">
                  <c:v>302.50733239354565</c:v>
                </c:pt>
                <c:pt idx="47">
                  <c:v>285.65338197032304</c:v>
                </c:pt>
                <c:pt idx="48">
                  <c:v>271.32052436776087</c:v>
                </c:pt>
                <c:pt idx="49">
                  <c:v>259.00694279431428</c:v>
                </c:pt>
                <c:pt idx="50">
                  <c:v>248.33497054108608</c:v>
                </c:pt>
                <c:pt idx="51">
                  <c:v>239.01546479861983</c:v>
                </c:pt>
                <c:pt idx="52">
                  <c:v>230.82362910987328</c:v>
                </c:pt>
                <c:pt idx="53">
                  <c:v>223.58226505293823</c:v>
                </c:pt>
                <c:pt idx="54">
                  <c:v>217.14994783631613</c:v>
                </c:pt>
                <c:pt idx="55">
                  <c:v>211.41253104435415</c:v>
                </c:pt>
                <c:pt idx="56">
                  <c:v>206.27694450672516</c:v>
                </c:pt>
                <c:pt idx="57">
                  <c:v>201.66659912689431</c:v>
                </c:pt>
                <c:pt idx="58">
                  <c:v>197.51793591492154</c:v>
                </c:pt>
                <c:pt idx="59">
                  <c:v>193.77780182195761</c:v>
                </c:pt>
                <c:pt idx="60">
                  <c:v>190.40143122022872</c:v>
                </c:pt>
                <c:pt idx="61">
                  <c:v>187.35087666413648</c:v>
                </c:pt>
                <c:pt idx="62">
                  <c:v>184.59377686426345</c:v>
                </c:pt>
                <c:pt idx="63">
                  <c:v>182.10238053051964</c:v>
                </c:pt>
                <c:pt idx="64">
                  <c:v>179.85276634117906</c:v>
                </c:pt>
                <c:pt idx="65">
                  <c:v>177.82421467347339</c:v>
                </c:pt>
                <c:pt idx="66">
                  <c:v>175.99869781085627</c:v>
                </c:pt>
                <c:pt idx="67">
                  <c:v>174.36046341286203</c:v>
                </c:pt>
                <c:pt idx="68">
                  <c:v>172.8956919740157</c:v>
                </c:pt>
                <c:pt idx="69">
                  <c:v>171.59221341362957</c:v>
                </c:pt>
                <c:pt idx="70">
                  <c:v>170.43927125034878</c:v>
                </c:pt>
                <c:pt idx="71">
                  <c:v>169.42732532123</c:v>
                </c:pt>
                <c:pt idx="72">
                  <c:v>168.54788591664746</c:v>
                </c:pt>
                <c:pt idx="73">
                  <c:v>167.79337367165888</c:v>
                </c:pt>
                <c:pt idx="74">
                  <c:v>167.15700069213358</c:v>
                </c:pt>
                <c:pt idx="75">
                  <c:v>166.63266928089189</c:v>
                </c:pt>
                <c:pt idx="76">
                  <c:v>166.21488532508968</c:v>
                </c:pt>
                <c:pt idx="77">
                  <c:v>165.89868395560279</c:v>
                </c:pt>
                <c:pt idx="78">
                  <c:v>165.67956552560088</c:v>
                </c:pt>
                <c:pt idx="79">
                  <c:v>165.55344030405837</c:v>
                </c:pt>
                <c:pt idx="80">
                  <c:v>165.51658055981795</c:v>
                </c:pt>
                <c:pt idx="81">
                  <c:v>165.565578937683</c:v>
                </c:pt>
                <c:pt idx="82">
                  <c:v>165.6973122111867</c:v>
                </c:pt>
                <c:pt idx="83">
                  <c:v>165.90890964594254</c:v>
                </c:pt>
                <c:pt idx="84">
                  <c:v>166.19772532964856</c:v>
                </c:pt>
                <c:pt idx="85">
                  <c:v>166.56131392526791</c:v>
                </c:pt>
                <c:pt idx="86">
                  <c:v>166.99740938685088</c:v>
                </c:pt>
                <c:pt idx="87">
                  <c:v>167.50390624623739</c:v>
                </c:pt>
                <c:pt idx="88">
                  <c:v>168.07884313615111</c:v>
                </c:pt>
                <c:pt idx="89">
                  <c:v>168.72038826307065</c:v>
                </c:pt>
                <c:pt idx="90">
                  <c:v>169.42682658345521</c:v>
                </c:pt>
                <c:pt idx="91">
                  <c:v>265.83769920289825</c:v>
                </c:pt>
                <c:pt idx="92">
                  <c:v>400</c:v>
                </c:pt>
                <c:pt idx="93">
                  <c:v>400</c:v>
                </c:pt>
                <c:pt idx="94">
                  <c:v>400</c:v>
                </c:pt>
                <c:pt idx="95">
                  <c:v>400</c:v>
                </c:pt>
                <c:pt idx="96">
                  <c:v>400</c:v>
                </c:pt>
                <c:pt idx="97">
                  <c:v>400</c:v>
                </c:pt>
                <c:pt idx="98">
                  <c:v>400</c:v>
                </c:pt>
                <c:pt idx="99">
                  <c:v>400</c:v>
                </c:pt>
                <c:pt idx="100">
                  <c:v>400</c:v>
                </c:pt>
                <c:pt idx="101">
                  <c:v>400</c:v>
                </c:pt>
                <c:pt idx="102">
                  <c:v>400</c:v>
                </c:pt>
                <c:pt idx="103">
                  <c:v>400</c:v>
                </c:pt>
                <c:pt idx="104">
                  <c:v>400</c:v>
                </c:pt>
                <c:pt idx="105">
                  <c:v>400</c:v>
                </c:pt>
                <c:pt idx="106">
                  <c:v>400</c:v>
                </c:pt>
                <c:pt idx="107">
                  <c:v>400</c:v>
                </c:pt>
                <c:pt idx="108">
                  <c:v>400</c:v>
                </c:pt>
                <c:pt idx="109">
                  <c:v>400</c:v>
                </c:pt>
                <c:pt idx="110">
                  <c:v>400</c:v>
                </c:pt>
                <c:pt idx="111">
                  <c:v>400</c:v>
                </c:pt>
                <c:pt idx="112">
                  <c:v>400</c:v>
                </c:pt>
                <c:pt idx="113">
                  <c:v>400</c:v>
                </c:pt>
                <c:pt idx="114">
                  <c:v>400</c:v>
                </c:pt>
                <c:pt idx="115">
                  <c:v>400</c:v>
                </c:pt>
                <c:pt idx="116">
                  <c:v>400</c:v>
                </c:pt>
                <c:pt idx="117">
                  <c:v>400</c:v>
                </c:pt>
                <c:pt idx="118">
                  <c:v>400</c:v>
                </c:pt>
                <c:pt idx="119">
                  <c:v>400</c:v>
                </c:pt>
                <c:pt idx="120">
                  <c:v>400</c:v>
                </c:pt>
                <c:pt idx="121">
                  <c:v>400</c:v>
                </c:pt>
                <c:pt idx="122">
                  <c:v>400</c:v>
                </c:pt>
                <c:pt idx="123">
                  <c:v>400</c:v>
                </c:pt>
                <c:pt idx="124">
                  <c:v>400</c:v>
                </c:pt>
                <c:pt idx="125">
                  <c:v>400</c:v>
                </c:pt>
                <c:pt idx="126">
                  <c:v>400</c:v>
                </c:pt>
                <c:pt idx="127">
                  <c:v>400</c:v>
                </c:pt>
                <c:pt idx="128">
                  <c:v>400</c:v>
                </c:pt>
                <c:pt idx="129">
                  <c:v>400</c:v>
                </c:pt>
                <c:pt idx="130">
                  <c:v>400</c:v>
                </c:pt>
                <c:pt idx="131">
                  <c:v>400</c:v>
                </c:pt>
                <c:pt idx="132">
                  <c:v>400</c:v>
                </c:pt>
                <c:pt idx="133">
                  <c:v>400</c:v>
                </c:pt>
                <c:pt idx="134">
                  <c:v>400</c:v>
                </c:pt>
                <c:pt idx="135">
                  <c:v>400</c:v>
                </c:pt>
                <c:pt idx="136">
                  <c:v>400</c:v>
                </c:pt>
                <c:pt idx="137">
                  <c:v>400</c:v>
                </c:pt>
                <c:pt idx="138">
                  <c:v>400</c:v>
                </c:pt>
                <c:pt idx="139">
                  <c:v>400</c:v>
                </c:pt>
                <c:pt idx="140">
                  <c:v>400</c:v>
                </c:pt>
                <c:pt idx="141">
                  <c:v>400</c:v>
                </c:pt>
                <c:pt idx="142">
                  <c:v>400</c:v>
                </c:pt>
                <c:pt idx="143">
                  <c:v>400</c:v>
                </c:pt>
                <c:pt idx="144">
                  <c:v>400</c:v>
                </c:pt>
                <c:pt idx="145">
                  <c:v>400</c:v>
                </c:pt>
                <c:pt idx="146">
                  <c:v>400</c:v>
                </c:pt>
                <c:pt idx="147">
                  <c:v>400</c:v>
                </c:pt>
                <c:pt idx="148">
                  <c:v>400</c:v>
                </c:pt>
                <c:pt idx="149">
                  <c:v>400</c:v>
                </c:pt>
                <c:pt idx="150">
                  <c:v>400</c:v>
                </c:pt>
                <c:pt idx="151">
                  <c:v>400</c:v>
                </c:pt>
                <c:pt idx="152">
                  <c:v>400</c:v>
                </c:pt>
                <c:pt idx="153">
                  <c:v>400</c:v>
                </c:pt>
                <c:pt idx="154">
                  <c:v>400</c:v>
                </c:pt>
                <c:pt idx="155">
                  <c:v>400</c:v>
                </c:pt>
                <c:pt idx="156">
                  <c:v>400</c:v>
                </c:pt>
                <c:pt idx="157">
                  <c:v>400</c:v>
                </c:pt>
                <c:pt idx="158">
                  <c:v>400</c:v>
                </c:pt>
                <c:pt idx="159">
                  <c:v>400</c:v>
                </c:pt>
                <c:pt idx="160">
                  <c:v>400</c:v>
                </c:pt>
                <c:pt idx="161">
                  <c:v>400</c:v>
                </c:pt>
                <c:pt idx="162">
                  <c:v>400</c:v>
                </c:pt>
                <c:pt idx="163">
                  <c:v>400</c:v>
                </c:pt>
                <c:pt idx="164">
                  <c:v>400</c:v>
                </c:pt>
                <c:pt idx="165">
                  <c:v>400</c:v>
                </c:pt>
                <c:pt idx="166">
                  <c:v>400</c:v>
                </c:pt>
                <c:pt idx="167">
                  <c:v>400</c:v>
                </c:pt>
                <c:pt idx="168">
                  <c:v>400</c:v>
                </c:pt>
                <c:pt idx="169">
                  <c:v>400</c:v>
                </c:pt>
                <c:pt idx="170">
                  <c:v>400</c:v>
                </c:pt>
                <c:pt idx="171">
                  <c:v>400</c:v>
                </c:pt>
                <c:pt idx="172">
                  <c:v>400</c:v>
                </c:pt>
                <c:pt idx="173">
                  <c:v>400</c:v>
                </c:pt>
                <c:pt idx="174">
                  <c:v>400</c:v>
                </c:pt>
                <c:pt idx="175">
                  <c:v>400</c:v>
                </c:pt>
                <c:pt idx="176">
                  <c:v>400</c:v>
                </c:pt>
                <c:pt idx="177">
                  <c:v>400</c:v>
                </c:pt>
                <c:pt idx="178">
                  <c:v>400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E1-4CA8-A216-622018695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456912"/>
        <c:axId val="496460520"/>
      </c:scatterChart>
      <c:valAx>
        <c:axId val="496456912"/>
        <c:scaling>
          <c:logBase val="10"/>
          <c:orientation val="minMax"/>
          <c:max val="1000"/>
          <c:min val="10"/>
        </c:scaling>
        <c:delete val="0"/>
        <c:axPos val="b"/>
        <c:majorGridlines>
          <c:spPr>
            <a:ln w="1587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96460520"/>
        <c:crossesAt val="-20"/>
        <c:crossBetween val="midCat"/>
      </c:valAx>
      <c:valAx>
        <c:axId val="49646052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96456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000"/>
              <a:t>MOL</a:t>
            </a:r>
            <a:endParaRPr lang="en-US" sz="1000"/>
          </a:p>
        </c:rich>
      </c:tx>
      <c:layout>
        <c:manualLayout>
          <c:xMode val="edge"/>
          <c:yMode val="edge"/>
          <c:x val="0.41345855205599302"/>
          <c:y val="2.23183640506475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2053580985900414E-2"/>
          <c:y val="0.12603864734299516"/>
          <c:w val="0.89914272135232687"/>
          <c:h val="0.76189242649016686"/>
        </c:manualLayout>
      </c:layout>
      <c:scatterChart>
        <c:scatterStyle val="smoothMarker"/>
        <c:varyColors val="0"/>
        <c:ser>
          <c:idx val="0"/>
          <c:order val="0"/>
          <c:tx>
            <c:v>Risposta in frequenza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Xmax!$A$2:$A$180</c:f>
              <c:numCache>
                <c:formatCode>General</c:formatCode>
                <c:ptCount val="17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150</c:v>
                </c:pt>
                <c:pt idx="92">
                  <c:v>200</c:v>
                </c:pt>
                <c:pt idx="93">
                  <c:v>250</c:v>
                </c:pt>
                <c:pt idx="94">
                  <c:v>300</c:v>
                </c:pt>
                <c:pt idx="95">
                  <c:v>350</c:v>
                </c:pt>
                <c:pt idx="96">
                  <c:v>400</c:v>
                </c:pt>
                <c:pt idx="97">
                  <c:v>450</c:v>
                </c:pt>
                <c:pt idx="98">
                  <c:v>500</c:v>
                </c:pt>
                <c:pt idx="99">
                  <c:v>550</c:v>
                </c:pt>
                <c:pt idx="100">
                  <c:v>600</c:v>
                </c:pt>
                <c:pt idx="101">
                  <c:v>650</c:v>
                </c:pt>
                <c:pt idx="102">
                  <c:v>700</c:v>
                </c:pt>
                <c:pt idx="103">
                  <c:v>750</c:v>
                </c:pt>
                <c:pt idx="104">
                  <c:v>800</c:v>
                </c:pt>
                <c:pt idx="105">
                  <c:v>850</c:v>
                </c:pt>
                <c:pt idx="106">
                  <c:v>900</c:v>
                </c:pt>
                <c:pt idx="107">
                  <c:v>950</c:v>
                </c:pt>
                <c:pt idx="108">
                  <c:v>1000</c:v>
                </c:pt>
                <c:pt idx="109">
                  <c:v>1100</c:v>
                </c:pt>
                <c:pt idx="110">
                  <c:v>1200</c:v>
                </c:pt>
                <c:pt idx="111">
                  <c:v>1300</c:v>
                </c:pt>
                <c:pt idx="112">
                  <c:v>1400</c:v>
                </c:pt>
                <c:pt idx="113">
                  <c:v>1500</c:v>
                </c:pt>
                <c:pt idx="114">
                  <c:v>1600</c:v>
                </c:pt>
                <c:pt idx="115">
                  <c:v>1700</c:v>
                </c:pt>
                <c:pt idx="116">
                  <c:v>1800</c:v>
                </c:pt>
                <c:pt idx="117">
                  <c:v>1900</c:v>
                </c:pt>
                <c:pt idx="118">
                  <c:v>2000</c:v>
                </c:pt>
                <c:pt idx="119">
                  <c:v>2100</c:v>
                </c:pt>
                <c:pt idx="120">
                  <c:v>2200</c:v>
                </c:pt>
                <c:pt idx="121">
                  <c:v>2300</c:v>
                </c:pt>
                <c:pt idx="122">
                  <c:v>2400</c:v>
                </c:pt>
                <c:pt idx="123">
                  <c:v>2500</c:v>
                </c:pt>
                <c:pt idx="124">
                  <c:v>2600</c:v>
                </c:pt>
                <c:pt idx="125">
                  <c:v>2700</c:v>
                </c:pt>
                <c:pt idx="126">
                  <c:v>2800</c:v>
                </c:pt>
                <c:pt idx="127">
                  <c:v>2900</c:v>
                </c:pt>
                <c:pt idx="128">
                  <c:v>3000</c:v>
                </c:pt>
                <c:pt idx="129">
                  <c:v>3100</c:v>
                </c:pt>
                <c:pt idx="130">
                  <c:v>3200</c:v>
                </c:pt>
                <c:pt idx="131">
                  <c:v>3300</c:v>
                </c:pt>
                <c:pt idx="132">
                  <c:v>3400</c:v>
                </c:pt>
                <c:pt idx="133">
                  <c:v>3500</c:v>
                </c:pt>
                <c:pt idx="134">
                  <c:v>3600</c:v>
                </c:pt>
                <c:pt idx="135">
                  <c:v>3700</c:v>
                </c:pt>
                <c:pt idx="136">
                  <c:v>3800</c:v>
                </c:pt>
                <c:pt idx="137">
                  <c:v>3900</c:v>
                </c:pt>
                <c:pt idx="138">
                  <c:v>4000</c:v>
                </c:pt>
                <c:pt idx="139">
                  <c:v>4100</c:v>
                </c:pt>
                <c:pt idx="140">
                  <c:v>4200</c:v>
                </c:pt>
                <c:pt idx="141">
                  <c:v>4300</c:v>
                </c:pt>
                <c:pt idx="142">
                  <c:v>4400</c:v>
                </c:pt>
                <c:pt idx="143">
                  <c:v>4500</c:v>
                </c:pt>
                <c:pt idx="144">
                  <c:v>4600</c:v>
                </c:pt>
                <c:pt idx="145">
                  <c:v>4700</c:v>
                </c:pt>
                <c:pt idx="146">
                  <c:v>4800</c:v>
                </c:pt>
                <c:pt idx="147">
                  <c:v>4900</c:v>
                </c:pt>
                <c:pt idx="148">
                  <c:v>5000</c:v>
                </c:pt>
                <c:pt idx="149">
                  <c:v>5500</c:v>
                </c:pt>
                <c:pt idx="150">
                  <c:v>6000</c:v>
                </c:pt>
                <c:pt idx="151">
                  <c:v>6500</c:v>
                </c:pt>
                <c:pt idx="152">
                  <c:v>7000</c:v>
                </c:pt>
                <c:pt idx="153">
                  <c:v>7500</c:v>
                </c:pt>
                <c:pt idx="154">
                  <c:v>8000</c:v>
                </c:pt>
                <c:pt idx="155">
                  <c:v>8500</c:v>
                </c:pt>
                <c:pt idx="156">
                  <c:v>9000</c:v>
                </c:pt>
                <c:pt idx="157">
                  <c:v>9500</c:v>
                </c:pt>
                <c:pt idx="158">
                  <c:v>10000</c:v>
                </c:pt>
                <c:pt idx="159">
                  <c:v>10500</c:v>
                </c:pt>
                <c:pt idx="160">
                  <c:v>11000</c:v>
                </c:pt>
                <c:pt idx="161">
                  <c:v>11500</c:v>
                </c:pt>
                <c:pt idx="162">
                  <c:v>12000</c:v>
                </c:pt>
                <c:pt idx="163">
                  <c:v>12500</c:v>
                </c:pt>
                <c:pt idx="164">
                  <c:v>13000</c:v>
                </c:pt>
                <c:pt idx="165">
                  <c:v>13500</c:v>
                </c:pt>
                <c:pt idx="166">
                  <c:v>14000</c:v>
                </c:pt>
                <c:pt idx="167">
                  <c:v>14500</c:v>
                </c:pt>
                <c:pt idx="168">
                  <c:v>15000</c:v>
                </c:pt>
                <c:pt idx="169">
                  <c:v>15500</c:v>
                </c:pt>
                <c:pt idx="170">
                  <c:v>16000</c:v>
                </c:pt>
                <c:pt idx="171">
                  <c:v>16500</c:v>
                </c:pt>
                <c:pt idx="172">
                  <c:v>17000</c:v>
                </c:pt>
                <c:pt idx="173">
                  <c:v>17500</c:v>
                </c:pt>
                <c:pt idx="174">
                  <c:v>18000</c:v>
                </c:pt>
                <c:pt idx="175">
                  <c:v>18500</c:v>
                </c:pt>
                <c:pt idx="176">
                  <c:v>19000</c:v>
                </c:pt>
                <c:pt idx="177">
                  <c:v>19500</c:v>
                </c:pt>
                <c:pt idx="178">
                  <c:v>20000</c:v>
                </c:pt>
              </c:numCache>
            </c:numRef>
          </c:xVal>
          <c:yVal>
            <c:numRef>
              <c:f>Xmax!$G$2:$G$180</c:f>
              <c:numCache>
                <c:formatCode>General</c:formatCode>
                <c:ptCount val="179"/>
                <c:pt idx="0">
                  <c:v>49.772875672450773</c:v>
                </c:pt>
                <c:pt idx="1">
                  <c:v>53.068721314288652</c:v>
                </c:pt>
                <c:pt idx="2">
                  <c:v>56.107147126717479</c:v>
                </c:pt>
                <c:pt idx="3">
                  <c:v>58.938898655412459</c:v>
                </c:pt>
                <c:pt idx="4">
                  <c:v>61.60245653873428</c:v>
                </c:pt>
                <c:pt idx="5">
                  <c:v>64.126687070985426</c:v>
                </c:pt>
                <c:pt idx="6">
                  <c:v>66.532943113788718</c:v>
                </c:pt>
                <c:pt idx="7">
                  <c:v>68.836887766472984</c:v>
                </c:pt>
                <c:pt idx="8">
                  <c:v>71.050087667457134</c:v>
                </c:pt>
                <c:pt idx="9">
                  <c:v>73.181332232589767</c:v>
                </c:pt>
                <c:pt idx="10">
                  <c:v>75.237641383767581</c:v>
                </c:pt>
                <c:pt idx="11">
                  <c:v>77.224970415285526</c:v>
                </c:pt>
                <c:pt idx="12">
                  <c:v>79.148661516103658</c:v>
                </c:pt>
                <c:pt idx="13">
                  <c:v>81.013709101901014</c:v>
                </c:pt>
                <c:pt idx="14">
                  <c:v>82.824903178809308</c:v>
                </c:pt>
                <c:pt idx="15">
                  <c:v>84.58690148042308</c:v>
                </c:pt>
                <c:pt idx="16">
                  <c:v>86.304265647708121</c:v>
                </c:pt>
                <c:pt idx="17">
                  <c:v>87.98148379416611</c:v>
                </c:pt>
                <c:pt idx="18">
                  <c:v>89.622992754477323</c:v>
                </c:pt>
                <c:pt idx="19">
                  <c:v>91.233207842280819</c:v>
                </c:pt>
                <c:pt idx="20">
                  <c:v>92.816565212835314</c:v>
                </c:pt>
                <c:pt idx="21">
                  <c:v>94.3775811641259</c:v>
                </c:pt>
                <c:pt idx="22">
                  <c:v>95.920933392465315</c:v>
                </c:pt>
                <c:pt idx="23">
                  <c:v>97.451571086713102</c:v>
                </c:pt>
                <c:pt idx="24">
                  <c:v>98.974863722772497</c:v>
                </c:pt>
                <c:pt idx="25">
                  <c:v>100.49680240787615</c:v>
                </c:pt>
                <c:pt idx="26">
                  <c:v>102.02427191154962</c:v>
                </c:pt>
                <c:pt idx="27">
                  <c:v>103.56541291706428</c:v>
                </c:pt>
                <c:pt idx="28">
                  <c:v>105.13008069274051</c:v>
                </c:pt>
                <c:pt idx="29">
                  <c:v>106.73033674611057</c:v>
                </c:pt>
                <c:pt idx="30">
                  <c:v>108.38063800816937</c:v>
                </c:pt>
                <c:pt idx="31">
                  <c:v>109.4085534728538</c:v>
                </c:pt>
                <c:pt idx="32">
                  <c:v>110.16182136438579</c:v>
                </c:pt>
                <c:pt idx="33">
                  <c:v>110.88779256868509</c:v>
                </c:pt>
                <c:pt idx="34">
                  <c:v>111.58542433719511</c:v>
                </c:pt>
                <c:pt idx="35">
                  <c:v>112.2535193888628</c:v>
                </c:pt>
                <c:pt idx="36">
                  <c:v>112.89077842020843</c:v>
                </c:pt>
                <c:pt idx="37">
                  <c:v>113.49586491971436</c:v>
                </c:pt>
                <c:pt idx="38">
                  <c:v>114.06748078352663</c:v>
                </c:pt>
                <c:pt idx="39">
                  <c:v>114.60444938773651</c:v>
                </c:pt>
                <c:pt idx="40">
                  <c:v>115.10580090541742</c:v>
                </c:pt>
                <c:pt idx="41">
                  <c:v>115.57085314935264</c:v>
                </c:pt>
                <c:pt idx="42">
                  <c:v>115.99928049745716</c:v>
                </c:pt>
                <c:pt idx="43">
                  <c:v>116.12734505792405</c:v>
                </c:pt>
                <c:pt idx="44">
                  <c:v>116.12667498964591</c:v>
                </c:pt>
                <c:pt idx="45">
                  <c:v>116.13331331408713</c:v>
                </c:pt>
                <c:pt idx="46">
                  <c:v>116.1415637677143</c:v>
                </c:pt>
                <c:pt idx="47">
                  <c:v>116.14757740659142</c:v>
                </c:pt>
                <c:pt idx="48">
                  <c:v>116.14892469983079</c:v>
                </c:pt>
                <c:pt idx="49">
                  <c:v>116.14424735990565</c:v>
                </c:pt>
                <c:pt idx="50">
                  <c:v>116.13297776394718</c:v>
                </c:pt>
                <c:pt idx="51">
                  <c:v>116.1151142471487</c:v>
                </c:pt>
                <c:pt idx="52">
                  <c:v>116.09104297781997</c:v>
                </c:pt>
                <c:pt idx="53">
                  <c:v>116.0613990225952</c:v>
                </c:pt>
                <c:pt idx="54">
                  <c:v>116.02696035868617</c:v>
                </c:pt>
                <c:pt idx="55">
                  <c:v>115.98856927948817</c:v>
                </c:pt>
                <c:pt idx="56">
                  <c:v>115.94707615352129</c:v>
                </c:pt>
                <c:pt idx="57">
                  <c:v>115.90330099769112</c:v>
                </c:pt>
                <c:pt idx="58">
                  <c:v>115.8580088713511</c:v>
                </c:pt>
                <c:pt idx="59">
                  <c:v>115.81189568128508</c:v>
                </c:pt>
                <c:pt idx="60">
                  <c:v>115.76558157676223</c:v>
                </c:pt>
                <c:pt idx="61">
                  <c:v>115.71960967281873</c:v>
                </c:pt>
                <c:pt idx="62">
                  <c:v>115.67444834220186</c:v>
                </c:pt>
                <c:pt idx="63">
                  <c:v>115.63049574718454</c:v>
                </c:pt>
                <c:pt idx="64">
                  <c:v>115.58808563754044</c:v>
                </c:pt>
                <c:pt idx="65">
                  <c:v>115.54749372380797</c:v>
                </c:pt>
                <c:pt idx="66">
                  <c:v>115.50894415352757</c:v>
                </c:pt>
                <c:pt idx="67">
                  <c:v>115.47261578237922</c:v>
                </c:pt>
                <c:pt idx="68">
                  <c:v>115.4386480522985</c:v>
                </c:pt>
                <c:pt idx="69">
                  <c:v>115.40714637416772</c:v>
                </c:pt>
                <c:pt idx="70">
                  <c:v>115.37818697173584</c:v>
                </c:pt>
                <c:pt idx="71">
                  <c:v>115.35182118275139</c:v>
                </c:pt>
                <c:pt idx="72">
                  <c:v>115.3280792382632</c:v>
                </c:pt>
                <c:pt idx="73">
                  <c:v>115.30697355578835</c:v>
                </c:pt>
                <c:pt idx="74">
                  <c:v>115.28850158969877</c:v>
                </c:pt>
                <c:pt idx="75">
                  <c:v>115.27264828504023</c:v>
                </c:pt>
                <c:pt idx="76">
                  <c:v>115.25938818074476</c:v>
                </c:pt>
                <c:pt idx="77">
                  <c:v>115.24868720602031</c:v>
                </c:pt>
                <c:pt idx="78">
                  <c:v>115.24050421042227</c:v>
                </c:pt>
                <c:pt idx="79">
                  <c:v>115.23479226429741</c:v>
                </c:pt>
                <c:pt idx="80">
                  <c:v>115.23149976231309</c:v>
                </c:pt>
                <c:pt idx="81">
                  <c:v>115.23057135888008</c:v>
                </c:pt>
                <c:pt idx="82">
                  <c:v>115.2319487605893</c:v>
                </c:pt>
                <c:pt idx="83">
                  <c:v>115.23557139739177</c:v>
                </c:pt>
                <c:pt idx="84">
                  <c:v>115.24137699118992</c:v>
                </c:pt>
                <c:pt idx="85">
                  <c:v>115.24930203778706</c:v>
                </c:pt>
                <c:pt idx="86">
                  <c:v>115.2592822157491</c:v>
                </c:pt>
                <c:pt idx="87">
                  <c:v>115.2712527336483</c:v>
                </c:pt>
                <c:pt idx="88">
                  <c:v>115.28514862535766</c:v>
                </c:pt>
                <c:pt idx="89">
                  <c:v>115.30090500151765</c:v>
                </c:pt>
                <c:pt idx="90">
                  <c:v>115.31845726397654</c:v>
                </c:pt>
                <c:pt idx="91">
                  <c:v>117.37660287930076</c:v>
                </c:pt>
                <c:pt idx="92">
                  <c:v>119.273116252454</c:v>
                </c:pt>
                <c:pt idx="93">
                  <c:v>119.35197319264019</c:v>
                </c:pt>
                <c:pt idx="94">
                  <c:v>119.40168591546606</c:v>
                </c:pt>
                <c:pt idx="95">
                  <c:v>119.43418678557299</c:v>
                </c:pt>
                <c:pt idx="96">
                  <c:v>119.45634478016228</c:v>
                </c:pt>
                <c:pt idx="97">
                  <c:v>119.47203419809691</c:v>
                </c:pt>
                <c:pt idx="98">
                  <c:v>119.48351017763719</c:v>
                </c:pt>
                <c:pt idx="99">
                  <c:v>119.49213906405562</c:v>
                </c:pt>
                <c:pt idx="100">
                  <c:v>119.49878141098887</c:v>
                </c:pt>
                <c:pt idx="101">
                  <c:v>119.50399854194701</c:v>
                </c:pt>
                <c:pt idx="102">
                  <c:v>119.50816814054618</c:v>
                </c:pt>
                <c:pt idx="103">
                  <c:v>119.51155137626395</c:v>
                </c:pt>
                <c:pt idx="104">
                  <c:v>119.51433325950768</c:v>
                </c:pt>
                <c:pt idx="105">
                  <c:v>119.51664767994382</c:v>
                </c:pt>
                <c:pt idx="106">
                  <c:v>119.51859339007386</c:v>
                </c:pt>
                <c:pt idx="107">
                  <c:v>119.52024447343024</c:v>
                </c:pt>
                <c:pt idx="108">
                  <c:v>119.52165736072148</c:v>
                </c:pt>
                <c:pt idx="109">
                  <c:v>119.52393336242203</c:v>
                </c:pt>
                <c:pt idx="110">
                  <c:v>119.5256695923635</c:v>
                </c:pt>
                <c:pt idx="111">
                  <c:v>119.52702386890918</c:v>
                </c:pt>
                <c:pt idx="112">
                  <c:v>119.52810036790308</c:v>
                </c:pt>
                <c:pt idx="113">
                  <c:v>119.52897007330714</c:v>
                </c:pt>
                <c:pt idx="114">
                  <c:v>119.529682688905</c:v>
                </c:pt>
                <c:pt idx="115">
                  <c:v>119.53027385080915</c:v>
                </c:pt>
                <c:pt idx="116">
                  <c:v>119.53076964385544</c:v>
                </c:pt>
                <c:pt idx="117">
                  <c:v>119.5311895140629</c:v>
                </c:pt>
                <c:pt idx="118">
                  <c:v>119.53154819608312</c:v>
                </c:pt>
                <c:pt idx="119">
                  <c:v>119.53185701848398</c:v>
                </c:pt>
                <c:pt idx="120">
                  <c:v>119.53212480608769</c:v>
                </c:pt>
                <c:pt idx="121">
                  <c:v>119.53235851541505</c:v>
                </c:pt>
                <c:pt idx="122">
                  <c:v>119.53256368973724</c:v>
                </c:pt>
                <c:pt idx="123">
                  <c:v>119.53274478994433</c:v>
                </c:pt>
                <c:pt idx="124">
                  <c:v>119.53290543848595</c:v>
                </c:pt>
                <c:pt idx="125">
                  <c:v>119.53304860152679</c:v>
                </c:pt>
                <c:pt idx="126">
                  <c:v>119.53317672656812</c:v>
                </c:pt>
                <c:pt idx="127">
                  <c:v>119.53329184755313</c:v>
                </c:pt>
                <c:pt idx="128">
                  <c:v>119.53339566594535</c:v>
                </c:pt>
                <c:pt idx="129">
                  <c:v>119.53348961385673</c:v>
                </c:pt>
                <c:pt idx="130">
                  <c:v>119.53357490362613</c:v>
                </c:pt>
                <c:pt idx="131">
                  <c:v>119.53365256707156</c:v>
                </c:pt>
                <c:pt idx="132">
                  <c:v>119.53372348680277</c:v>
                </c:pt>
                <c:pt idx="133">
                  <c:v>119.53378842137731</c:v>
                </c:pt>
                <c:pt idx="134">
                  <c:v>119.53384802564497</c:v>
                </c:pt>
                <c:pt idx="135">
                  <c:v>119.5339028673045</c:v>
                </c:pt>
                <c:pt idx="136">
                  <c:v>119.5339534404574</c:v>
                </c:pt>
                <c:pt idx="137">
                  <c:v>119.53400017676492</c:v>
                </c:pt>
                <c:pt idx="138">
                  <c:v>119.53404345468138</c:v>
                </c:pt>
                <c:pt idx="139">
                  <c:v>119.5340836071328</c:v>
                </c:pt>
                <c:pt idx="140">
                  <c:v>119.53412092793364</c:v>
                </c:pt>
                <c:pt idx="141">
                  <c:v>119.53415567717275</c:v>
                </c:pt>
                <c:pt idx="142">
                  <c:v>119.53418808575366</c:v>
                </c:pt>
                <c:pt idx="143">
                  <c:v>119.53421835923746</c:v>
                </c:pt>
                <c:pt idx="144">
                  <c:v>119.53424668110821</c:v>
                </c:pt>
                <c:pt idx="145">
                  <c:v>119.53427321555799</c:v>
                </c:pt>
                <c:pt idx="146">
                  <c:v>119.53429810987021</c:v>
                </c:pt>
                <c:pt idx="147">
                  <c:v>119.53432149646689</c:v>
                </c:pt>
                <c:pt idx="148">
                  <c:v>119.53434349467204</c:v>
                </c:pt>
                <c:pt idx="149">
                  <c:v>119.534436095364</c:v>
                </c:pt>
                <c:pt idx="150">
                  <c:v>119.5345065341118</c:v>
                </c:pt>
                <c:pt idx="151">
                  <c:v>119.53456135699963</c:v>
                </c:pt>
                <c:pt idx="152">
                  <c:v>119.53460486038384</c:v>
                </c:pt>
                <c:pt idx="153">
                  <c:v>119.53463995869419</c:v>
                </c:pt>
                <c:pt idx="154">
                  <c:v>119.53466868541832</c:v>
                </c:pt>
                <c:pt idx="155">
                  <c:v>119.53469249433107</c:v>
                </c:pt>
                <c:pt idx="156">
                  <c:v>119.53471244706438</c:v>
                </c:pt>
                <c:pt idx="157">
                  <c:v>119.53472933351267</c:v>
                </c:pt>
                <c:pt idx="158">
                  <c:v>119.5347437512155</c:v>
                </c:pt>
                <c:pt idx="159">
                  <c:v>119.53475615894664</c:v>
                </c:pt>
                <c:pt idx="160">
                  <c:v>119.53476691366134</c:v>
                </c:pt>
                <c:pt idx="161">
                  <c:v>119.53477629645589</c:v>
                </c:pt>
                <c:pt idx="162">
                  <c:v>119.53478453112162</c:v>
                </c:pt>
                <c:pt idx="163">
                  <c:v>119.53479179761244</c:v>
                </c:pt>
                <c:pt idx="164">
                  <c:v>119.53479824195961</c:v>
                </c:pt>
                <c:pt idx="165">
                  <c:v>119.53480398366553</c:v>
                </c:pt>
                <c:pt idx="166">
                  <c:v>119.5348091212837</c:v>
                </c:pt>
                <c:pt idx="167">
                  <c:v>119.53481373667569</c:v>
                </c:pt>
                <c:pt idx="168">
                  <c:v>119.53481789829223</c:v>
                </c:pt>
                <c:pt idx="169">
                  <c:v>119.53482166372579</c:v>
                </c:pt>
                <c:pt idx="170">
                  <c:v>119.53482508171365</c:v>
                </c:pt>
                <c:pt idx="171">
                  <c:v>119.53482819372297</c:v>
                </c:pt>
                <c:pt idx="172">
                  <c:v>119.53483103521424</c:v>
                </c:pt>
                <c:pt idx="173">
                  <c:v>119.53483363665609</c:v>
                </c:pt>
                <c:pt idx="174">
                  <c:v>119.53483602434522</c:v>
                </c:pt>
                <c:pt idx="175">
                  <c:v>119.53483822107367</c:v>
                </c:pt>
                <c:pt idx="176">
                  <c:v>119.53484024667473</c:v>
                </c:pt>
                <c:pt idx="177">
                  <c:v>119.53484211847213</c:v>
                </c:pt>
                <c:pt idx="178">
                  <c:v>119.53484385165166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B3-4C44-A110-0E64FEC9B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456912"/>
        <c:axId val="496460520"/>
      </c:scatterChart>
      <c:valAx>
        <c:axId val="496456912"/>
        <c:scaling>
          <c:logBase val="10"/>
          <c:orientation val="minMax"/>
          <c:max val="10000"/>
          <c:min val="10"/>
        </c:scaling>
        <c:delete val="0"/>
        <c:axPos val="b"/>
        <c:majorGridlines>
          <c:spPr>
            <a:ln w="1587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96460520"/>
        <c:crossesAt val="0"/>
        <c:crossBetween val="midCat"/>
      </c:valAx>
      <c:valAx>
        <c:axId val="496460520"/>
        <c:scaling>
          <c:orientation val="minMax"/>
          <c:max val="12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96456912"/>
        <c:crosses val="autoZero"/>
        <c:crossBetween val="midCat"/>
        <c:majorUnit val="10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X|j</a:t>
            </a:r>
            <a:r>
              <a:rPr lang="el-GR" sz="1000"/>
              <a:t>ω</a:t>
            </a:r>
            <a:r>
              <a:rPr lang="it-IT" sz="1000"/>
              <a:t>|</a:t>
            </a:r>
            <a:endParaRPr lang="en-US" sz="1000"/>
          </a:p>
        </c:rich>
      </c:tx>
      <c:layout>
        <c:manualLayout>
          <c:xMode val="edge"/>
          <c:yMode val="edge"/>
          <c:x val="0.41345855205599302"/>
          <c:y val="2.231836405064751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2053580985900414E-2"/>
          <c:y val="0.12603864734299516"/>
          <c:w val="0.89914272135232687"/>
          <c:h val="0.76189242649016686"/>
        </c:manualLayout>
      </c:layout>
      <c:scatterChart>
        <c:scatterStyle val="smoothMarker"/>
        <c:varyColors val="0"/>
        <c:ser>
          <c:idx val="0"/>
          <c:order val="0"/>
          <c:tx>
            <c:v>Risposta in frequenza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Xmax!$A$2:$A$11180</c:f>
              <c:numCache>
                <c:formatCode>General</c:formatCode>
                <c:ptCount val="11179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  <c:pt idx="91">
                  <c:v>150</c:v>
                </c:pt>
                <c:pt idx="92">
                  <c:v>200</c:v>
                </c:pt>
                <c:pt idx="93">
                  <c:v>250</c:v>
                </c:pt>
                <c:pt idx="94">
                  <c:v>300</c:v>
                </c:pt>
                <c:pt idx="95">
                  <c:v>350</c:v>
                </c:pt>
                <c:pt idx="96">
                  <c:v>400</c:v>
                </c:pt>
                <c:pt idx="97">
                  <c:v>450</c:v>
                </c:pt>
                <c:pt idx="98">
                  <c:v>500</c:v>
                </c:pt>
                <c:pt idx="99">
                  <c:v>550</c:v>
                </c:pt>
                <c:pt idx="100">
                  <c:v>600</c:v>
                </c:pt>
                <c:pt idx="101">
                  <c:v>650</c:v>
                </c:pt>
                <c:pt idx="102">
                  <c:v>700</c:v>
                </c:pt>
                <c:pt idx="103">
                  <c:v>750</c:v>
                </c:pt>
                <c:pt idx="104">
                  <c:v>800</c:v>
                </c:pt>
                <c:pt idx="105">
                  <c:v>850</c:v>
                </c:pt>
                <c:pt idx="106">
                  <c:v>900</c:v>
                </c:pt>
                <c:pt idx="107">
                  <c:v>950</c:v>
                </c:pt>
                <c:pt idx="108">
                  <c:v>1000</c:v>
                </c:pt>
                <c:pt idx="109">
                  <c:v>1100</c:v>
                </c:pt>
                <c:pt idx="110">
                  <c:v>1200</c:v>
                </c:pt>
                <c:pt idx="111">
                  <c:v>1300</c:v>
                </c:pt>
                <c:pt idx="112">
                  <c:v>1400</c:v>
                </c:pt>
                <c:pt idx="113">
                  <c:v>1500</c:v>
                </c:pt>
                <c:pt idx="114">
                  <c:v>1600</c:v>
                </c:pt>
                <c:pt idx="115">
                  <c:v>1700</c:v>
                </c:pt>
                <c:pt idx="116">
                  <c:v>1800</c:v>
                </c:pt>
                <c:pt idx="117">
                  <c:v>1900</c:v>
                </c:pt>
                <c:pt idx="118">
                  <c:v>2000</c:v>
                </c:pt>
                <c:pt idx="119">
                  <c:v>2100</c:v>
                </c:pt>
                <c:pt idx="120">
                  <c:v>2200</c:v>
                </c:pt>
                <c:pt idx="121">
                  <c:v>2300</c:v>
                </c:pt>
                <c:pt idx="122">
                  <c:v>2400</c:v>
                </c:pt>
                <c:pt idx="123">
                  <c:v>2500</c:v>
                </c:pt>
                <c:pt idx="124">
                  <c:v>2600</c:v>
                </c:pt>
                <c:pt idx="125">
                  <c:v>2700</c:v>
                </c:pt>
                <c:pt idx="126">
                  <c:v>2800</c:v>
                </c:pt>
                <c:pt idx="127">
                  <c:v>2900</c:v>
                </c:pt>
                <c:pt idx="128">
                  <c:v>3000</c:v>
                </c:pt>
                <c:pt idx="129">
                  <c:v>3100</c:v>
                </c:pt>
                <c:pt idx="130">
                  <c:v>3200</c:v>
                </c:pt>
                <c:pt idx="131">
                  <c:v>3300</c:v>
                </c:pt>
                <c:pt idx="132">
                  <c:v>3400</c:v>
                </c:pt>
                <c:pt idx="133">
                  <c:v>3500</c:v>
                </c:pt>
                <c:pt idx="134">
                  <c:v>3600</c:v>
                </c:pt>
                <c:pt idx="135">
                  <c:v>3700</c:v>
                </c:pt>
                <c:pt idx="136">
                  <c:v>3800</c:v>
                </c:pt>
                <c:pt idx="137">
                  <c:v>3900</c:v>
                </c:pt>
                <c:pt idx="138">
                  <c:v>4000</c:v>
                </c:pt>
                <c:pt idx="139">
                  <c:v>4100</c:v>
                </c:pt>
                <c:pt idx="140">
                  <c:v>4200</c:v>
                </c:pt>
                <c:pt idx="141">
                  <c:v>4300</c:v>
                </c:pt>
                <c:pt idx="142">
                  <c:v>4400</c:v>
                </c:pt>
                <c:pt idx="143">
                  <c:v>4500</c:v>
                </c:pt>
                <c:pt idx="144">
                  <c:v>4600</c:v>
                </c:pt>
                <c:pt idx="145">
                  <c:v>4700</c:v>
                </c:pt>
                <c:pt idx="146">
                  <c:v>4800</c:v>
                </c:pt>
                <c:pt idx="147">
                  <c:v>4900</c:v>
                </c:pt>
                <c:pt idx="148">
                  <c:v>5000</c:v>
                </c:pt>
                <c:pt idx="149">
                  <c:v>5500</c:v>
                </c:pt>
                <c:pt idx="150">
                  <c:v>6000</c:v>
                </c:pt>
                <c:pt idx="151">
                  <c:v>6500</c:v>
                </c:pt>
                <c:pt idx="152">
                  <c:v>7000</c:v>
                </c:pt>
                <c:pt idx="153">
                  <c:v>7500</c:v>
                </c:pt>
                <c:pt idx="154">
                  <c:v>8000</c:v>
                </c:pt>
                <c:pt idx="155">
                  <c:v>8500</c:v>
                </c:pt>
                <c:pt idx="156">
                  <c:v>9000</c:v>
                </c:pt>
                <c:pt idx="157">
                  <c:v>9500</c:v>
                </c:pt>
                <c:pt idx="158">
                  <c:v>10000</c:v>
                </c:pt>
                <c:pt idx="159">
                  <c:v>10500</c:v>
                </c:pt>
                <c:pt idx="160">
                  <c:v>11000</c:v>
                </c:pt>
                <c:pt idx="161">
                  <c:v>11500</c:v>
                </c:pt>
                <c:pt idx="162">
                  <c:v>12000</c:v>
                </c:pt>
                <c:pt idx="163">
                  <c:v>12500</c:v>
                </c:pt>
                <c:pt idx="164">
                  <c:v>13000</c:v>
                </c:pt>
                <c:pt idx="165">
                  <c:v>13500</c:v>
                </c:pt>
                <c:pt idx="166">
                  <c:v>14000</c:v>
                </c:pt>
                <c:pt idx="167">
                  <c:v>14500</c:v>
                </c:pt>
                <c:pt idx="168">
                  <c:v>15000</c:v>
                </c:pt>
                <c:pt idx="169">
                  <c:v>15500</c:v>
                </c:pt>
                <c:pt idx="170">
                  <c:v>16000</c:v>
                </c:pt>
                <c:pt idx="171">
                  <c:v>16500</c:v>
                </c:pt>
                <c:pt idx="172">
                  <c:v>17000</c:v>
                </c:pt>
                <c:pt idx="173">
                  <c:v>17500</c:v>
                </c:pt>
                <c:pt idx="174">
                  <c:v>18000</c:v>
                </c:pt>
                <c:pt idx="175">
                  <c:v>18500</c:v>
                </c:pt>
                <c:pt idx="176">
                  <c:v>19000</c:v>
                </c:pt>
                <c:pt idx="177">
                  <c:v>19500</c:v>
                </c:pt>
                <c:pt idx="178">
                  <c:v>20000</c:v>
                </c:pt>
              </c:numCache>
            </c:numRef>
          </c:xVal>
          <c:yVal>
            <c:numRef>
              <c:f>Xmax!$B$2:$B$180</c:f>
              <c:numCache>
                <c:formatCode>General</c:formatCode>
                <c:ptCount val="179"/>
                <c:pt idx="0">
                  <c:v>0.96591805620438775</c:v>
                </c:pt>
                <c:pt idx="1">
                  <c:v>0.94278046861551879</c:v>
                </c:pt>
                <c:pt idx="2">
                  <c:v>0.91257310353745458</c:v>
                </c:pt>
                <c:pt idx="3">
                  <c:v>0.87533892185684326</c:v>
                </c:pt>
                <c:pt idx="4">
                  <c:v>0.83174974005932567</c:v>
                </c:pt>
                <c:pt idx="5">
                  <c:v>0.78303894259569051</c:v>
                </c:pt>
                <c:pt idx="6">
                  <c:v>0.73081318851976484</c:v>
                </c:pt>
                <c:pt idx="7">
                  <c:v>0.67680365706853685</c:v>
                </c:pt>
                <c:pt idx="8">
                  <c:v>0.6226332945321349</c:v>
                </c:pt>
                <c:pt idx="9">
                  <c:v>0.56965536536426442</c:v>
                </c:pt>
                <c:pt idx="10">
                  <c:v>0.51888031956053038</c:v>
                </c:pt>
                <c:pt idx="11">
                  <c:v>0.47097652889058844</c:v>
                </c:pt>
                <c:pt idx="12">
                  <c:v>0.42631674982269113</c:v>
                </c:pt>
                <c:pt idx="13">
                  <c:v>0.3850434841799904</c:v>
                </c:pt>
                <c:pt idx="14">
                  <c:v>0.34713470870792845</c:v>
                </c:pt>
                <c:pt idx="15">
                  <c:v>0.31246028497589962</c:v>
                </c:pt>
                <c:pt idx="16">
                  <c:v>0.28082581011845842</c:v>
                </c:pt>
                <c:pt idx="17">
                  <c:v>0.25200434185704329</c:v>
                </c:pt>
                <c:pt idx="18">
                  <c:v>0.2257580258229544</c:v>
                </c:pt>
                <c:pt idx="19">
                  <c:v>0.20185201945727241</c:v>
                </c:pt>
                <c:pt idx="20">
                  <c:v>0.18006288493871814</c:v>
                </c:pt>
                <c:pt idx="21">
                  <c:v>0.16018319803024736</c:v>
                </c:pt>
                <c:pt idx="22">
                  <c:v>0.14202368409048671</c:v>
                </c:pt>
                <c:pt idx="23">
                  <c:v>0.12541382629032261</c:v>
                </c:pt>
                <c:pt idx="24">
                  <c:v>0.11020161613155539</c:v>
                </c:pt>
                <c:pt idx="25">
                  <c:v>9.6252931580882606E-2</c:v>
                </c:pt>
                <c:pt idx="26">
                  <c:v>8.3450930084821517E-2</c:v>
                </c:pt>
                <c:pt idx="27">
                  <c:v>7.1695842195884943E-2</c:v>
                </c:pt>
                <c:pt idx="28">
                  <c:v>6.0905691121530353E-2</c:v>
                </c:pt>
                <c:pt idx="29">
                  <c:v>5.101887201371149E-2</c:v>
                </c:pt>
                <c:pt idx="30">
                  <c:v>4.2000538333395718E-2</c:v>
                </c:pt>
                <c:pt idx="31">
                  <c:v>3.3857224691159656E-2</c:v>
                </c:pt>
                <c:pt idx="32">
                  <c:v>2.6670090540870588E-2</c:v>
                </c:pt>
                <c:pt idx="33">
                  <c:v>2.0668616564860545E-2</c:v>
                </c:pt>
                <c:pt idx="34">
                  <c:v>1.6359478227114806E-2</c:v>
                </c:pt>
                <c:pt idx="35">
                  <c:v>1.451529832916253E-2</c:v>
                </c:pt>
                <c:pt idx="36">
                  <c:v>1.5430886389820958E-2</c:v>
                </c:pt>
                <c:pt idx="37">
                  <c:v>1.8293133003348828E-2</c:v>
                </c:pt>
                <c:pt idx="38">
                  <c:v>2.2079716722012702E-2</c:v>
                </c:pt>
                <c:pt idx="39">
                  <c:v>2.6192345720186947E-2</c:v>
                </c:pt>
                <c:pt idx="40">
                  <c:v>3.0351679341791289E-2</c:v>
                </c:pt>
                <c:pt idx="41">
                  <c:v>3.4431115171061323E-2</c:v>
                </c:pt>
                <c:pt idx="42">
                  <c:v>3.837298343800196E-2</c:v>
                </c:pt>
                <c:pt idx="43">
                  <c:v>4.2151870496514254E-2</c:v>
                </c:pt>
                <c:pt idx="44">
                  <c:v>4.5758217187680965E-2</c:v>
                </c:pt>
                <c:pt idx="45">
                  <c:v>4.9190558996988827E-2</c:v>
                </c:pt>
                <c:pt idx="46">
                  <c:v>5.2451638237101278E-2</c:v>
                </c:pt>
                <c:pt idx="47">
                  <c:v>5.5546358503906157E-2</c:v>
                </c:pt>
                <c:pt idx="48">
                  <c:v>5.8480666730799567E-2</c:v>
                </c:pt>
                <c:pt idx="49">
                  <c:v>6.1260926026130903E-2</c:v>
                </c:pt>
                <c:pt idx="50">
                  <c:v>6.3893559284884008E-2</c:v>
                </c:pt>
                <c:pt idx="51">
                  <c:v>6.6384847424602419E-2</c:v>
                </c:pt>
                <c:pt idx="52">
                  <c:v>6.8740818364068035E-2</c:v>
                </c:pt>
                <c:pt idx="53">
                  <c:v>7.0967190349466802E-2</c:v>
                </c:pt>
                <c:pt idx="54">
                  <c:v>7.3069348258545649E-2</c:v>
                </c:pt>
                <c:pt idx="55">
                  <c:v>7.5052340012181792E-2</c:v>
                </c:pt>
                <c:pt idx="56">
                  <c:v>7.6920885175606718E-2</c:v>
                </c:pt>
                <c:pt idx="57">
                  <c:v>7.8679390793875786E-2</c:v>
                </c:pt>
                <c:pt idx="58">
                  <c:v>8.0331971318348155E-2</c:v>
                </c:pt>
                <c:pt idx="59">
                  <c:v>8.18824706111351E-2</c:v>
                </c:pt>
                <c:pt idx="60">
                  <c:v>8.3334484730969063E-2</c:v>
                </c:pt>
                <c:pt idx="61">
                  <c:v>8.4691384664409938E-2</c:v>
                </c:pt>
                <c:pt idx="62">
                  <c:v>8.5956338465538976E-2</c:v>
                </c:pt>
                <c:pt idx="63">
                  <c:v>8.7132332463482315E-2</c:v>
                </c:pt>
                <c:pt idx="64">
                  <c:v>8.8222191326639041E-2</c:v>
                </c:pt>
                <c:pt idx="65">
                  <c:v>8.9228596858489245E-2</c:v>
                </c:pt>
                <c:pt idx="66">
                  <c:v>9.0154105457239758E-2</c:v>
                </c:pt>
                <c:pt idx="67">
                  <c:v>9.1001164210064531E-2</c:v>
                </c:pt>
                <c:pt idx="68">
                  <c:v>9.177212561873109E-2</c:v>
                </c:pt>
                <c:pt idx="69">
                  <c:v>9.2469260971235256E-2</c:v>
                </c:pt>
                <c:pt idx="70">
                  <c:v>9.3094772386527302E-2</c:v>
                </c:pt>
                <c:pt idx="71">
                  <c:v>9.3650803568393462E-2</c:v>
                </c:pt>
                <c:pt idx="72">
                  <c:v>9.4139449311298792E-2</c:v>
                </c:pt>
                <c:pt idx="73">
                  <c:v>9.4562763806308889E-2</c:v>
                </c:pt>
                <c:pt idx="74">
                  <c:v>9.4922767799599003E-2</c:v>
                </c:pt>
                <c:pt idx="75">
                  <c:v>9.522145465982948E-2</c:v>
                </c:pt>
                <c:pt idx="76">
                  <c:v>9.5460795413981656E-2</c:v>
                </c:pt>
                <c:pt idx="77">
                  <c:v>9.5642742814180948E-2</c:v>
                </c:pt>
                <c:pt idx="78">
                  <c:v>9.5769234500587996E-2</c:v>
                </c:pt>
                <c:pt idx="79">
                  <c:v>9.5842195327594429E-2</c:v>
                </c:pt>
                <c:pt idx="80">
                  <c:v>9.5863538922267941E-2</c:v>
                </c:pt>
                <c:pt idx="81">
                  <c:v>9.5835168545202062E-2</c:v>
                </c:pt>
                <c:pt idx="82">
                  <c:v>9.5758977324591626E-2</c:v>
                </c:pt>
                <c:pt idx="83">
                  <c:v>9.5636847934434291E-2</c:v>
                </c:pt>
                <c:pt idx="84">
                  <c:v>9.5470651787231395E-2</c:v>
                </c:pt>
                <c:pt idx="85">
                  <c:v>9.5262247810412648E-2</c:v>
                </c:pt>
                <c:pt idx="86">
                  <c:v>9.5013480873950326E-2</c:v>
                </c:pt>
                <c:pt idx="87">
                  <c:v>9.4726179934285698E-2</c:v>
                </c:pt>
                <c:pt idx="88">
                  <c:v>9.4402155956796102E-2</c:v>
                </c:pt>
                <c:pt idx="89">
                  <c:v>9.4043199675647976E-2</c:v>
                </c:pt>
                <c:pt idx="90">
                  <c:v>9.3651079246066957E-2</c:v>
                </c:pt>
                <c:pt idx="91">
                  <c:v>5.9686813459314723E-2</c:v>
                </c:pt>
                <c:pt idx="92">
                  <c:v>3.5687243325004628E-2</c:v>
                </c:pt>
                <c:pt idx="93">
                  <c:v>2.3128412890406E-2</c:v>
                </c:pt>
                <c:pt idx="94">
                  <c:v>1.6105162039636897E-2</c:v>
                </c:pt>
                <c:pt idx="95">
                  <c:v>1.1835969928344703E-2</c:v>
                </c:pt>
                <c:pt idx="96">
                  <c:v>9.059001697106191E-3</c:v>
                </c:pt>
                <c:pt idx="97">
                  <c:v>7.1545059475088693E-3</c:v>
                </c:pt>
                <c:pt idx="98">
                  <c:v>5.7926302336276025E-3</c:v>
                </c:pt>
                <c:pt idx="99">
                  <c:v>4.7854724073401987E-3</c:v>
                </c:pt>
                <c:pt idx="100">
                  <c:v>4.0198250183347854E-3</c:v>
                </c:pt>
                <c:pt idx="101">
                  <c:v>3.4242456827514654E-3</c:v>
                </c:pt>
                <c:pt idx="102">
                  <c:v>2.9518654611064674E-3</c:v>
                </c:pt>
                <c:pt idx="103">
                  <c:v>2.5709097031268121E-3</c:v>
                </c:pt>
                <c:pt idx="104">
                  <c:v>2.2592221712717441E-3</c:v>
                </c:pt>
                <c:pt idx="105">
                  <c:v>2.0009726265141207E-3</c:v>
                </c:pt>
                <c:pt idx="106">
                  <c:v>1.7846074285136442E-3</c:v>
                </c:pt>
                <c:pt idx="107">
                  <c:v>1.6015346560763555E-3</c:v>
                </c:pt>
                <c:pt idx="108">
                  <c:v>1.4452577044026609E-3</c:v>
                </c:pt>
                <c:pt idx="109">
                  <c:v>1.1942559109299376E-3</c:v>
                </c:pt>
                <c:pt idx="110">
                  <c:v>1.0033948071316138E-3</c:v>
                </c:pt>
                <c:pt idx="111">
                  <c:v>8.5488840392166005E-4</c:v>
                </c:pt>
                <c:pt idx="112">
                  <c:v>7.370711563674941E-4</c:v>
                </c:pt>
                <c:pt idx="113">
                  <c:v>6.4203401793384634E-4</c:v>
                </c:pt>
                <c:pt idx="114">
                  <c:v>5.6426102108650812E-4</c:v>
                </c:pt>
                <c:pt idx="115">
                  <c:v>4.9981012978536328E-4</c:v>
                </c:pt>
                <c:pt idx="116">
                  <c:v>4.4580350072993401E-4</c:v>
                </c:pt>
                <c:pt idx="117">
                  <c:v>4.0010044935728665E-4</c:v>
                </c:pt>
                <c:pt idx="118">
                  <c:v>3.6108193594102544E-4</c:v>
                </c:pt>
                <c:pt idx="119">
                  <c:v>3.2750513506809236E-4</c:v>
                </c:pt>
                <c:pt idx="120">
                  <c:v>2.9840320164027933E-4</c:v>
                </c:pt>
                <c:pt idx="121">
                  <c:v>2.7301486492351185E-4</c:v>
                </c:pt>
                <c:pt idx="122">
                  <c:v>2.5073412092897648E-4</c:v>
                </c:pt>
                <c:pt idx="123">
                  <c:v>2.3107372368176121E-4</c:v>
                </c:pt>
                <c:pt idx="124">
                  <c:v>2.1363831324274014E-4</c:v>
                </c:pt>
                <c:pt idx="125">
                  <c:v>1.9810437926603318E-4</c:v>
                </c:pt>
                <c:pt idx="126">
                  <c:v>1.8420514273214975E-4</c:v>
                </c:pt>
                <c:pt idx="127">
                  <c:v>1.7171902300481428E-4</c:v>
                </c:pt>
                <c:pt idx="128">
                  <c:v>1.6046075038061698E-4</c:v>
                </c:pt>
                <c:pt idx="129">
                  <c:v>1.502744526467189E-4</c:v>
                </c:pt>
                <c:pt idx="130">
                  <c:v>1.4102822999740338E-4</c:v>
                </c:pt>
                <c:pt idx="131">
                  <c:v>1.3260986305851452E-4</c:v>
                </c:pt>
                <c:pt idx="132">
                  <c:v>1.2492339139337914E-4</c:v>
                </c:pt>
                <c:pt idx="133">
                  <c:v>1.1788636641173818E-4</c:v>
                </c:pt>
                <c:pt idx="134">
                  <c:v>1.1142763092853614E-4</c:v>
                </c:pt>
                <c:pt idx="135">
                  <c:v>1.0548551306443868E-4</c:v>
                </c:pt>
                <c:pt idx="136">
                  <c:v>1.0000634842280709E-4</c:v>
                </c:pt>
                <c:pt idx="137">
                  <c:v>9.4943264079915652E-5</c:v>
                </c:pt>
                <c:pt idx="138">
                  <c:v>9.0255172689272925E-5</c:v>
                </c:pt>
                <c:pt idx="139">
                  <c:v>8.5905936208795003E-5</c:v>
                </c:pt>
                <c:pt idx="140">
                  <c:v>8.1863667331310937E-5</c:v>
                </c:pt>
                <c:pt idx="141">
                  <c:v>7.8100143300805685E-5</c:v>
                </c:pt>
                <c:pt idx="142">
                  <c:v>7.4590311915660688E-5</c:v>
                </c:pt>
                <c:pt idx="143">
                  <c:v>7.1311873514347466E-5</c:v>
                </c:pt>
                <c:pt idx="144">
                  <c:v>6.8244925874526061E-5</c:v>
                </c:pt>
                <c:pt idx="145">
                  <c:v>6.5371661432085529E-5</c:v>
                </c:pt>
                <c:pt idx="146">
                  <c:v>6.2676108191964876E-5</c:v>
                </c:pt>
                <c:pt idx="147">
                  <c:v>6.0143907270969971E-5</c:v>
                </c:pt>
                <c:pt idx="148">
                  <c:v>5.7762121270689786E-5</c:v>
                </c:pt>
                <c:pt idx="149">
                  <c:v>4.7736986581072349E-5</c:v>
                </c:pt>
                <c:pt idx="150">
                  <c:v>4.0112134764937252E-5</c:v>
                </c:pt>
                <c:pt idx="151">
                  <c:v>3.417825815334537E-5</c:v>
                </c:pt>
                <c:pt idx="152">
                  <c:v>2.9469940514182328E-5</c:v>
                </c:pt>
                <c:pt idx="153">
                  <c:v>2.5671530622372676E-5</c:v>
                </c:pt>
                <c:pt idx="154">
                  <c:v>2.2562824099487299E-5</c:v>
                </c:pt>
                <c:pt idx="155">
                  <c:v>1.998641350312941E-5</c:v>
                </c:pt>
                <c:pt idx="156">
                  <c:v>1.7827362862749234E-5</c:v>
                </c:pt>
                <c:pt idx="157">
                  <c:v>1.6000163022889864E-5</c:v>
                </c:pt>
                <c:pt idx="158">
                  <c:v>1.444013279077227E-5</c:v>
                </c:pt>
                <c:pt idx="159">
                  <c:v>1.3097614921618691E-5</c:v>
                </c:pt>
                <c:pt idx="160">
                  <c:v>1.1933975003754324E-5</c:v>
                </c:pt>
                <c:pt idx="161">
                  <c:v>1.0918790489141167E-5</c:v>
                </c:pt>
                <c:pt idx="162">
                  <c:v>1.002784182691657E-5</c:v>
                </c:pt>
                <c:pt idx="163">
                  <c:v>9.2416544014864028E-6</c:v>
                </c:pt>
                <c:pt idx="164">
                  <c:v>8.5444252020341435E-6</c:v>
                </c:pt>
                <c:pt idx="165">
                  <c:v>7.9232224303536007E-6</c:v>
                </c:pt>
                <c:pt idx="166">
                  <c:v>7.367381514283322E-6</c:v>
                </c:pt>
                <c:pt idx="167">
                  <c:v>6.8680443168033815E-6</c:v>
                </c:pt>
                <c:pt idx="168">
                  <c:v>6.4178040157831849E-6</c:v>
                </c:pt>
                <c:pt idx="169">
                  <c:v>6.0104288403861899E-6</c:v>
                </c:pt>
                <c:pt idx="170">
                  <c:v>5.6406452688130112E-6</c:v>
                </c:pt>
                <c:pt idx="171">
                  <c:v>5.3039664983195438E-6</c:v>
                </c:pt>
                <c:pt idx="172">
                  <c:v>4.9965556969905127E-6</c:v>
                </c:pt>
                <c:pt idx="173">
                  <c:v>4.7151162043236283E-6</c:v>
                </c:pt>
                <c:pt idx="174">
                  <c:v>4.4568027777270097E-6</c:v>
                </c:pt>
                <c:pt idx="175">
                  <c:v>4.2191493977839624E-6</c:v>
                </c:pt>
                <c:pt idx="176">
                  <c:v>4.0000101934220128E-6</c:v>
                </c:pt>
                <c:pt idx="177">
                  <c:v>3.7975108311944111E-6</c:v>
                </c:pt>
                <c:pt idx="178">
                  <c:v>3.610008302724826E-6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C0-4B18-8369-5CDE965FF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456912"/>
        <c:axId val="496460520"/>
      </c:scatterChart>
      <c:valAx>
        <c:axId val="496456912"/>
        <c:scaling>
          <c:logBase val="10"/>
          <c:orientation val="minMax"/>
          <c:max val="20000"/>
          <c:min val="10"/>
        </c:scaling>
        <c:delete val="0"/>
        <c:axPos val="b"/>
        <c:majorGridlines>
          <c:spPr>
            <a:ln w="1587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96460520"/>
        <c:crossesAt val="-20"/>
        <c:crossBetween val="midCat"/>
      </c:valAx>
      <c:valAx>
        <c:axId val="49646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96456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</xdr:row>
      <xdr:rowOff>9525</xdr:rowOff>
    </xdr:from>
    <xdr:to>
      <xdr:col>8</xdr:col>
      <xdr:colOff>332925</xdr:colOff>
      <xdr:row>11</xdr:row>
      <xdr:rowOff>48525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C36EC6C-E0CC-4A86-BF03-88AC1321E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85725</xdr:colOff>
      <xdr:row>11</xdr:row>
      <xdr:rowOff>142876</xdr:rowOff>
    </xdr:from>
    <xdr:to>
      <xdr:col>8</xdr:col>
      <xdr:colOff>332925</xdr:colOff>
      <xdr:row>21</xdr:row>
      <xdr:rowOff>181876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D8F1E48A-D89B-4611-8B96-40F34E369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380999</xdr:colOff>
      <xdr:row>11</xdr:row>
      <xdr:rowOff>142873</xdr:rowOff>
    </xdr:from>
    <xdr:to>
      <xdr:col>14</xdr:col>
      <xdr:colOff>323399</xdr:colOff>
      <xdr:row>21</xdr:row>
      <xdr:rowOff>181873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15DBA88A-EB71-457E-8748-73BBAFBACA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380999</xdr:colOff>
      <xdr:row>1</xdr:row>
      <xdr:rowOff>9525</xdr:rowOff>
    </xdr:from>
    <xdr:to>
      <xdr:col>14</xdr:col>
      <xdr:colOff>323399</xdr:colOff>
      <xdr:row>11</xdr:row>
      <xdr:rowOff>48525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C7FE2584-65C1-4A3E-9D20-56F333481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</xdr:row>
      <xdr:rowOff>19050</xdr:rowOff>
    </xdr:from>
    <xdr:to>
      <xdr:col>13</xdr:col>
      <xdr:colOff>161925</xdr:colOff>
      <xdr:row>10</xdr:row>
      <xdr:rowOff>38100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8B2E492-7A9F-49D3-B932-6904AEDD7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64D6D-4551-4634-A2BD-433736867DEA}">
  <dimension ref="A1:S40"/>
  <sheetViews>
    <sheetView tabSelected="1" workbookViewId="0">
      <selection activeCell="B1" sqref="B1:O1"/>
    </sheetView>
  </sheetViews>
  <sheetFormatPr defaultRowHeight="15" x14ac:dyDescent="0.25"/>
  <cols>
    <col min="1" max="1" width="9.140625" style="9"/>
    <col min="2" max="2" width="6.7109375" style="9" customWidth="1"/>
    <col min="3" max="3" width="6.7109375" style="9" bestFit="1" customWidth="1"/>
    <col min="4" max="4" width="9.140625" style="9"/>
    <col min="5" max="5" width="13.7109375" style="9" bestFit="1" customWidth="1"/>
    <col min="6" max="14" width="9.140625" style="9"/>
    <col min="15" max="15" width="5" style="9" customWidth="1"/>
    <col min="16" max="16" width="1.28515625" style="9" customWidth="1"/>
    <col min="17" max="17" width="19" style="9" bestFit="1" customWidth="1"/>
    <col min="18" max="18" width="9.140625" style="9"/>
    <col min="19" max="19" width="4.28515625" style="9" bestFit="1" customWidth="1"/>
    <col min="20" max="16384" width="9.140625" style="9"/>
  </cols>
  <sheetData>
    <row r="1" spans="1:19" ht="15.75" thickBot="1" x14ac:dyDescent="0.3">
      <c r="A1" s="58"/>
      <c r="B1" s="72" t="s">
        <v>91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59"/>
      <c r="Q1" s="70" t="s">
        <v>70</v>
      </c>
      <c r="R1" s="70"/>
      <c r="S1" s="71"/>
    </row>
    <row r="2" spans="1:19" ht="15.75" thickBot="1" x14ac:dyDescent="0.3">
      <c r="A2" s="10" t="s">
        <v>0</v>
      </c>
      <c r="B2" s="3">
        <v>5.95</v>
      </c>
      <c r="C2" s="11" t="s">
        <v>1</v>
      </c>
      <c r="D2" s="28">
        <f>IF(B2&lt;&gt;"",B2,"")</f>
        <v>5.95</v>
      </c>
      <c r="E2" s="28" t="s">
        <v>1</v>
      </c>
      <c r="F2" s="29"/>
      <c r="G2" s="29"/>
      <c r="H2" s="29"/>
      <c r="I2" s="29"/>
      <c r="J2" s="29"/>
      <c r="K2" s="29"/>
      <c r="L2" s="29"/>
      <c r="M2" s="29"/>
      <c r="N2" s="29"/>
      <c r="O2" s="30"/>
      <c r="P2" s="31"/>
      <c r="Q2" s="36" t="s">
        <v>71</v>
      </c>
      <c r="R2" s="37">
        <v>46.3</v>
      </c>
      <c r="S2" s="38" t="s">
        <v>12</v>
      </c>
    </row>
    <row r="3" spans="1:19" x14ac:dyDescent="0.25">
      <c r="A3" s="12" t="s">
        <v>2</v>
      </c>
      <c r="B3" s="2">
        <v>38</v>
      </c>
      <c r="C3" s="13" t="s">
        <v>3</v>
      </c>
      <c r="D3" s="21">
        <f t="shared" ref="D3:D8" si="0">IF(B3&lt;&gt;"",B3,"")</f>
        <v>38</v>
      </c>
      <c r="E3" s="21" t="s">
        <v>3</v>
      </c>
      <c r="F3" s="31"/>
      <c r="G3" s="31"/>
      <c r="H3" s="31"/>
      <c r="I3" s="31"/>
      <c r="J3" s="31"/>
      <c r="K3" s="31"/>
      <c r="L3" s="31"/>
      <c r="M3" s="31"/>
      <c r="N3" s="31"/>
      <c r="O3" s="32"/>
      <c r="P3" s="31"/>
      <c r="Q3" s="39" t="s">
        <v>72</v>
      </c>
      <c r="R3" s="40"/>
      <c r="S3" s="41"/>
    </row>
    <row r="4" spans="1:19" x14ac:dyDescent="0.25">
      <c r="A4" s="12" t="s">
        <v>4</v>
      </c>
      <c r="B4" s="2">
        <v>3</v>
      </c>
      <c r="C4" s="13"/>
      <c r="D4" s="21">
        <f t="shared" si="0"/>
        <v>3</v>
      </c>
      <c r="E4" s="21"/>
      <c r="F4" s="31"/>
      <c r="G4" s="31"/>
      <c r="H4" s="31"/>
      <c r="I4" s="31"/>
      <c r="J4" s="31"/>
      <c r="K4" s="31"/>
      <c r="L4" s="31"/>
      <c r="M4" s="31"/>
      <c r="N4" s="31"/>
      <c r="O4" s="32"/>
      <c r="P4" s="31"/>
      <c r="Q4" s="42" t="s">
        <v>73</v>
      </c>
      <c r="R4" s="2">
        <v>2.6</v>
      </c>
      <c r="S4" s="43" t="s">
        <v>12</v>
      </c>
    </row>
    <row r="5" spans="1:19" x14ac:dyDescent="0.25">
      <c r="A5" s="12" t="s">
        <v>5</v>
      </c>
      <c r="B5" s="2">
        <v>0.26</v>
      </c>
      <c r="C5" s="13"/>
      <c r="D5" s="21">
        <f t="shared" si="0"/>
        <v>0.26</v>
      </c>
      <c r="E5" s="21"/>
      <c r="F5" s="31"/>
      <c r="G5" s="31"/>
      <c r="H5" s="31"/>
      <c r="I5" s="31"/>
      <c r="J5" s="31"/>
      <c r="K5" s="31"/>
      <c r="L5" s="31"/>
      <c r="M5" s="31"/>
      <c r="N5" s="31"/>
      <c r="O5" s="32"/>
      <c r="P5" s="31"/>
      <c r="Q5" s="42" t="s">
        <v>74</v>
      </c>
      <c r="R5" s="2">
        <v>1</v>
      </c>
      <c r="S5" s="43"/>
    </row>
    <row r="6" spans="1:19" ht="15.75" thickBot="1" x14ac:dyDescent="0.3">
      <c r="A6" s="12" t="s">
        <v>6</v>
      </c>
      <c r="B6" s="2">
        <v>0.24</v>
      </c>
      <c r="C6" s="13"/>
      <c r="D6" s="21">
        <f t="shared" si="0"/>
        <v>0.24</v>
      </c>
      <c r="E6" s="21"/>
      <c r="F6" s="31"/>
      <c r="G6" s="31"/>
      <c r="H6" s="31"/>
      <c r="I6" s="31"/>
      <c r="J6" s="31"/>
      <c r="K6" s="31"/>
      <c r="L6" s="31"/>
      <c r="M6" s="31"/>
      <c r="N6" s="31"/>
      <c r="O6" s="32"/>
      <c r="P6" s="31"/>
      <c r="Q6" s="44" t="s">
        <v>75</v>
      </c>
      <c r="R6" s="45">
        <f>R4*R5</f>
        <v>2.6</v>
      </c>
      <c r="S6" s="46" t="s">
        <v>12</v>
      </c>
    </row>
    <row r="7" spans="1:19" x14ac:dyDescent="0.25">
      <c r="A7" s="12" t="s">
        <v>7</v>
      </c>
      <c r="B7" s="2">
        <v>456.17</v>
      </c>
      <c r="C7" s="13" t="s">
        <v>8</v>
      </c>
      <c r="D7" s="21">
        <f>IF(B7&lt;&gt;"",B7/10000,"")</f>
        <v>4.5617000000000005E-2</v>
      </c>
      <c r="E7" s="21" t="s">
        <v>28</v>
      </c>
      <c r="F7" s="31"/>
      <c r="G7" s="31"/>
      <c r="H7" s="31"/>
      <c r="I7" s="31"/>
      <c r="J7" s="31"/>
      <c r="K7" s="31"/>
      <c r="L7" s="31"/>
      <c r="M7" s="31"/>
      <c r="N7" s="31"/>
      <c r="O7" s="32"/>
      <c r="P7" s="31"/>
      <c r="Q7" s="47" t="s">
        <v>76</v>
      </c>
      <c r="R7" s="40"/>
      <c r="S7" s="41"/>
    </row>
    <row r="8" spans="1:19" x14ac:dyDescent="0.25">
      <c r="A8" s="12" t="s">
        <v>9</v>
      </c>
      <c r="B8" s="2">
        <v>20.38</v>
      </c>
      <c r="C8" s="13" t="s">
        <v>10</v>
      </c>
      <c r="D8" s="21">
        <f t="shared" si="0"/>
        <v>20.38</v>
      </c>
      <c r="E8" s="21" t="s">
        <v>10</v>
      </c>
      <c r="F8" s="31"/>
      <c r="G8" s="31"/>
      <c r="H8" s="31"/>
      <c r="I8" s="31"/>
      <c r="J8" s="31"/>
      <c r="K8" s="31"/>
      <c r="L8" s="31"/>
      <c r="M8" s="31"/>
      <c r="N8" s="31"/>
      <c r="O8" s="32"/>
      <c r="P8" s="31"/>
      <c r="Q8" s="42" t="s">
        <v>77</v>
      </c>
      <c r="R8" s="2">
        <v>8</v>
      </c>
      <c r="S8" s="43" t="s">
        <v>78</v>
      </c>
    </row>
    <row r="9" spans="1:19" x14ac:dyDescent="0.25">
      <c r="A9" s="12" t="s">
        <v>11</v>
      </c>
      <c r="B9" s="2">
        <v>67.91</v>
      </c>
      <c r="C9" s="13" t="s">
        <v>12</v>
      </c>
      <c r="D9" s="21">
        <f>IF(B9&lt;&gt;"",B9/1000,"")</f>
        <v>6.7909999999999998E-2</v>
      </c>
      <c r="E9" s="21" t="s">
        <v>29</v>
      </c>
      <c r="F9" s="31"/>
      <c r="G9" s="31"/>
      <c r="H9" s="31"/>
      <c r="I9" s="31"/>
      <c r="J9" s="31"/>
      <c r="K9" s="31"/>
      <c r="L9" s="31"/>
      <c r="M9" s="31"/>
      <c r="N9" s="31"/>
      <c r="O9" s="32"/>
      <c r="P9" s="31"/>
      <c r="Q9" s="42" t="s">
        <v>79</v>
      </c>
      <c r="R9" s="2">
        <v>20.6</v>
      </c>
      <c r="S9" s="43" t="s">
        <v>78</v>
      </c>
    </row>
    <row r="10" spans="1:19" x14ac:dyDescent="0.25">
      <c r="A10" s="12" t="s">
        <v>13</v>
      </c>
      <c r="B10" s="2">
        <v>76</v>
      </c>
      <c r="C10" s="13" t="s">
        <v>14</v>
      </c>
      <c r="D10" s="21">
        <f>IF(B10&lt;&gt;"",B10/1000,"")</f>
        <v>7.5999999999999998E-2</v>
      </c>
      <c r="E10" s="21" t="s">
        <v>30</v>
      </c>
      <c r="F10" s="31"/>
      <c r="G10" s="31"/>
      <c r="H10" s="31"/>
      <c r="I10" s="31"/>
      <c r="J10" s="31"/>
      <c r="K10" s="31"/>
      <c r="L10" s="31"/>
      <c r="M10" s="31"/>
      <c r="N10" s="31"/>
      <c r="O10" s="32"/>
      <c r="P10" s="31"/>
      <c r="Q10" s="42" t="s">
        <v>80</v>
      </c>
      <c r="R10" s="2">
        <v>2</v>
      </c>
      <c r="S10" s="43"/>
    </row>
    <row r="11" spans="1:19" x14ac:dyDescent="0.25">
      <c r="A11" s="12" t="s">
        <v>15</v>
      </c>
      <c r="B11" s="2">
        <v>0.23</v>
      </c>
      <c r="C11" s="13" t="s">
        <v>16</v>
      </c>
      <c r="D11" s="21">
        <f>IF(B11&lt;&gt;"",B11/1000,"")</f>
        <v>2.3000000000000001E-4</v>
      </c>
      <c r="E11" s="21" t="s">
        <v>31</v>
      </c>
      <c r="F11" s="31"/>
      <c r="G11" s="31"/>
      <c r="H11" s="31"/>
      <c r="I11" s="31"/>
      <c r="J11" s="31"/>
      <c r="K11" s="31"/>
      <c r="L11" s="31"/>
      <c r="M11" s="31"/>
      <c r="N11" s="31"/>
      <c r="O11" s="32"/>
      <c r="P11" s="31"/>
      <c r="Q11" s="42" t="s">
        <v>81</v>
      </c>
      <c r="R11" s="2">
        <v>4</v>
      </c>
      <c r="S11" s="43" t="s">
        <v>78</v>
      </c>
    </row>
    <row r="12" spans="1:19" ht="15.75" thickBot="1" x14ac:dyDescent="0.3">
      <c r="A12" s="12" t="s">
        <v>17</v>
      </c>
      <c r="B12" s="2">
        <v>6</v>
      </c>
      <c r="C12" s="13" t="s">
        <v>16</v>
      </c>
      <c r="D12" s="21">
        <f>IF(B12&lt;&gt;"",B12/1000,"")</f>
        <v>6.0000000000000001E-3</v>
      </c>
      <c r="E12" s="21" t="s">
        <v>32</v>
      </c>
      <c r="F12" s="31"/>
      <c r="G12" s="31"/>
      <c r="H12" s="31"/>
      <c r="I12" s="31"/>
      <c r="J12" s="31"/>
      <c r="K12" s="31"/>
      <c r="L12" s="31"/>
      <c r="M12" s="31"/>
      <c r="N12" s="31"/>
      <c r="O12" s="32"/>
      <c r="P12" s="31"/>
      <c r="Q12" s="44" t="s">
        <v>82</v>
      </c>
      <c r="R12" s="48">
        <f>(POWER((R8/2)/10,2)*PI())*((R9-R11)/10)*R10</f>
        <v>1.6688140175868984</v>
      </c>
      <c r="S12" s="46" t="s">
        <v>12</v>
      </c>
    </row>
    <row r="13" spans="1:19" ht="15.75" thickBot="1" x14ac:dyDescent="0.3">
      <c r="A13" s="12" t="s">
        <v>18</v>
      </c>
      <c r="B13" s="2">
        <v>0.27400000000000002</v>
      </c>
      <c r="C13" s="13" t="s">
        <v>12</v>
      </c>
      <c r="D13" s="21">
        <f>IF(B13&lt;&gt;"",B13/1000,"")</f>
        <v>2.7400000000000005E-4</v>
      </c>
      <c r="E13" s="21" t="s">
        <v>29</v>
      </c>
      <c r="F13" s="31"/>
      <c r="G13" s="31"/>
      <c r="H13" s="31"/>
      <c r="I13" s="31"/>
      <c r="J13" s="31"/>
      <c r="K13" s="31"/>
      <c r="L13" s="31"/>
      <c r="M13" s="31"/>
      <c r="N13" s="31"/>
      <c r="O13" s="32"/>
      <c r="P13" s="31"/>
      <c r="Q13" s="49" t="s">
        <v>83</v>
      </c>
      <c r="R13" s="37">
        <v>0</v>
      </c>
      <c r="S13" s="38" t="s">
        <v>12</v>
      </c>
    </row>
    <row r="14" spans="1:19" ht="15.75" thickBot="1" x14ac:dyDescent="0.3">
      <c r="A14" s="12" t="s">
        <v>19</v>
      </c>
      <c r="B14" s="2">
        <v>6</v>
      </c>
      <c r="C14" s="13" t="s">
        <v>20</v>
      </c>
      <c r="D14" s="21">
        <f>IF(B14&lt;&gt;"",B14,"")</f>
        <v>6</v>
      </c>
      <c r="E14" s="21" t="s">
        <v>20</v>
      </c>
      <c r="F14" s="31"/>
      <c r="G14" s="31"/>
      <c r="H14" s="31"/>
      <c r="I14" s="31"/>
      <c r="J14" s="31"/>
      <c r="K14" s="31"/>
      <c r="L14" s="31"/>
      <c r="M14" s="31"/>
      <c r="N14" s="31"/>
      <c r="O14" s="32"/>
      <c r="P14" s="31"/>
      <c r="Q14" s="36" t="s">
        <v>84</v>
      </c>
      <c r="R14" s="50">
        <f>IF(R2&lt;&gt;"",R2-(R6+R12+R13),100)</f>
        <v>42.031185982413099</v>
      </c>
      <c r="S14" s="38" t="s">
        <v>12</v>
      </c>
    </row>
    <row r="15" spans="1:19" x14ac:dyDescent="0.25">
      <c r="A15" s="12" t="s">
        <v>21</v>
      </c>
      <c r="B15" s="2">
        <v>0.84</v>
      </c>
      <c r="C15" s="13" t="s">
        <v>22</v>
      </c>
      <c r="D15" s="21">
        <f>IF(B15&lt;&gt;"",B15/1000,"")</f>
        <v>8.3999999999999993E-4</v>
      </c>
      <c r="E15" s="21" t="s">
        <v>33</v>
      </c>
      <c r="F15" s="31"/>
      <c r="G15" s="31"/>
      <c r="H15" s="31"/>
      <c r="I15" s="31"/>
      <c r="J15" s="31"/>
      <c r="K15" s="31"/>
      <c r="L15" s="31"/>
      <c r="M15" s="31"/>
      <c r="N15" s="31"/>
      <c r="O15" s="32"/>
      <c r="P15" s="31"/>
      <c r="Q15" s="39" t="s">
        <v>85</v>
      </c>
      <c r="R15" s="3">
        <v>1.1000000000000001</v>
      </c>
      <c r="S15" s="41"/>
    </row>
    <row r="16" spans="1:19" ht="15.75" thickBot="1" x14ac:dyDescent="0.3">
      <c r="A16" s="12" t="s">
        <v>23</v>
      </c>
      <c r="B16" s="2"/>
      <c r="C16" s="13" t="s">
        <v>1</v>
      </c>
      <c r="D16" s="24">
        <f>IF(B16&lt;&gt;"",B16,IF(Re&lt;&gt;0,IF(Qms&lt;&gt;0,IF(Qes&lt;&gt;0,(Qms*Re)/Qes,""))))</f>
        <v>68.65384615384616</v>
      </c>
      <c r="E16" s="21" t="s">
        <v>1</v>
      </c>
      <c r="F16" s="31"/>
      <c r="G16" s="31"/>
      <c r="H16" s="31"/>
      <c r="I16" s="31"/>
      <c r="J16" s="31"/>
      <c r="K16" s="31"/>
      <c r="L16" s="31"/>
      <c r="M16" s="31"/>
      <c r="N16" s="31"/>
      <c r="O16" s="32"/>
      <c r="P16" s="31"/>
      <c r="Q16" s="51" t="s">
        <v>86</v>
      </c>
      <c r="R16" s="52">
        <f>R14*R15</f>
        <v>46.23430458065441</v>
      </c>
      <c r="S16" s="46" t="s">
        <v>12</v>
      </c>
    </row>
    <row r="17" spans="1:19" ht="15.75" thickBot="1" x14ac:dyDescent="0.3">
      <c r="A17" s="12" t="s">
        <v>24</v>
      </c>
      <c r="B17" s="2">
        <v>400</v>
      </c>
      <c r="C17" s="13" t="s">
        <v>25</v>
      </c>
      <c r="D17" s="21">
        <f t="shared" ref="D17:D18" si="1">IF(B17&lt;&gt;"",B17,"")</f>
        <v>400</v>
      </c>
      <c r="E17" s="21" t="s">
        <v>25</v>
      </c>
      <c r="F17" s="31"/>
      <c r="G17" s="31"/>
      <c r="H17" s="31"/>
      <c r="I17" s="31"/>
      <c r="J17" s="31"/>
      <c r="K17" s="31"/>
      <c r="L17" s="31"/>
      <c r="M17" s="31"/>
      <c r="N17" s="31"/>
      <c r="O17" s="32"/>
      <c r="P17" s="31"/>
      <c r="Q17" s="67" t="s">
        <v>87</v>
      </c>
      <c r="R17" s="68"/>
      <c r="S17" s="69"/>
    </row>
    <row r="18" spans="1:19" x14ac:dyDescent="0.25">
      <c r="A18" s="12" t="s">
        <v>26</v>
      </c>
      <c r="B18" s="2">
        <v>94.7</v>
      </c>
      <c r="C18" s="13" t="s">
        <v>27</v>
      </c>
      <c r="D18" s="21">
        <f t="shared" si="1"/>
        <v>94.7</v>
      </c>
      <c r="E18" s="21" t="s">
        <v>27</v>
      </c>
      <c r="F18" s="31"/>
      <c r="G18" s="31"/>
      <c r="H18" s="31"/>
      <c r="I18" s="31"/>
      <c r="J18" s="31"/>
      <c r="K18" s="31"/>
      <c r="L18" s="31"/>
      <c r="M18" s="31"/>
      <c r="N18" s="31"/>
      <c r="O18" s="32"/>
      <c r="P18" s="31"/>
      <c r="Q18" s="53" t="s">
        <v>88</v>
      </c>
      <c r="R18" s="54">
        <v>7.5</v>
      </c>
      <c r="S18" s="55" t="s">
        <v>78</v>
      </c>
    </row>
    <row r="19" spans="1:19" x14ac:dyDescent="0.25">
      <c r="A19" s="64"/>
      <c r="B19" s="65"/>
      <c r="C19" s="66"/>
      <c r="D19" s="26"/>
      <c r="E19" s="25"/>
      <c r="F19" s="31"/>
      <c r="G19" s="31"/>
      <c r="H19" s="31"/>
      <c r="I19" s="31"/>
      <c r="J19" s="31"/>
      <c r="K19" s="31"/>
      <c r="L19" s="31"/>
      <c r="M19" s="31"/>
      <c r="N19" s="31"/>
      <c r="O19" s="32"/>
      <c r="P19" s="31"/>
      <c r="Q19" s="42" t="s">
        <v>89</v>
      </c>
      <c r="R19" s="1">
        <f>R9</f>
        <v>20.6</v>
      </c>
      <c r="S19" s="43" t="s">
        <v>78</v>
      </c>
    </row>
    <row r="20" spans="1:19" x14ac:dyDescent="0.25">
      <c r="A20" s="12" t="s">
        <v>34</v>
      </c>
      <c r="B20" s="62">
        <f>IF(R16&lt;&gt;"",R16,100)</f>
        <v>46.23430458065441</v>
      </c>
      <c r="C20" s="13" t="s">
        <v>12</v>
      </c>
      <c r="D20" s="21">
        <f>IF(B20&lt;&gt;"",B20/1000,"")</f>
        <v>4.623430458065441E-2</v>
      </c>
      <c r="E20" s="21" t="s">
        <v>29</v>
      </c>
      <c r="F20" s="31"/>
      <c r="G20" s="31"/>
      <c r="H20" s="31"/>
      <c r="I20" s="31"/>
      <c r="J20" s="31"/>
      <c r="K20" s="31"/>
      <c r="L20" s="31"/>
      <c r="M20" s="31"/>
      <c r="N20" s="31"/>
      <c r="O20" s="32"/>
      <c r="P20" s="31"/>
      <c r="Q20" s="42" t="s">
        <v>80</v>
      </c>
      <c r="R20" s="1">
        <f>R10</f>
        <v>2</v>
      </c>
      <c r="S20" s="43"/>
    </row>
    <row r="21" spans="1:19" x14ac:dyDescent="0.25">
      <c r="A21" s="12" t="s">
        <v>35</v>
      </c>
      <c r="B21" s="63">
        <f>IF(R22&lt;&gt;"",R22,100)</f>
        <v>45.032767039266837</v>
      </c>
      <c r="C21" s="13" t="s">
        <v>3</v>
      </c>
      <c r="D21" s="21">
        <f>IF(B21&lt;&gt;"",B21,"")</f>
        <v>45.032767039266837</v>
      </c>
      <c r="E21" s="21" t="s">
        <v>3</v>
      </c>
      <c r="F21" s="31"/>
      <c r="G21" s="31"/>
      <c r="H21" s="31"/>
      <c r="I21" s="31"/>
      <c r="J21" s="31"/>
      <c r="K21" s="31"/>
      <c r="L21" s="31"/>
      <c r="M21" s="31"/>
      <c r="N21" s="31"/>
      <c r="O21" s="32"/>
      <c r="P21" s="31"/>
      <c r="Q21" s="42" t="s">
        <v>90</v>
      </c>
      <c r="R21" s="56">
        <f>(POWER(R18/2,2)*PI())*R20</f>
        <v>88.35729338221293</v>
      </c>
      <c r="S21" s="43" t="s">
        <v>8</v>
      </c>
    </row>
    <row r="22" spans="1:19" ht="15.75" thickBot="1" x14ac:dyDescent="0.3">
      <c r="A22" s="14" t="s">
        <v>36</v>
      </c>
      <c r="B22" s="61">
        <v>10</v>
      </c>
      <c r="C22" s="15"/>
      <c r="D22" s="33">
        <f>IF(B22&lt;&gt;"",B22,"")</f>
        <v>10</v>
      </c>
      <c r="E22" s="33"/>
      <c r="F22" s="34"/>
      <c r="G22" s="34"/>
      <c r="H22" s="34"/>
      <c r="I22" s="34"/>
      <c r="J22" s="34"/>
      <c r="K22" s="34"/>
      <c r="L22" s="34"/>
      <c r="M22" s="34"/>
      <c r="N22" s="34"/>
      <c r="O22" s="35"/>
      <c r="P22" s="34"/>
      <c r="Q22" s="51" t="s">
        <v>35</v>
      </c>
      <c r="R22" s="57">
        <f>SQRT((30069*R21)/((0.823*SQRT(R21)+R19)*R16))</f>
        <v>45.032767039266837</v>
      </c>
      <c r="S22" s="46" t="s">
        <v>3</v>
      </c>
    </row>
    <row r="23" spans="1:19" x14ac:dyDescent="0.25">
      <c r="A23" s="21" t="s">
        <v>37</v>
      </c>
      <c r="B23" s="21">
        <f>IF(Vas&lt;&gt;"",IF(Vb&lt;&gt;"",Vas/Vb,""),"")</f>
        <v>1.468822784638903</v>
      </c>
      <c r="C23" s="21"/>
      <c r="D23" s="21"/>
      <c r="E23" s="73" t="s">
        <v>92</v>
      </c>
      <c r="F23" s="73"/>
      <c r="G23" s="73"/>
      <c r="H23" s="73"/>
      <c r="J23" s="74" t="s">
        <v>98</v>
      </c>
      <c r="K23" s="74"/>
      <c r="L23" s="74"/>
      <c r="M23" s="74"/>
      <c r="N23" s="74"/>
    </row>
    <row r="24" spans="1:19" ht="15.75" customHeight="1" x14ac:dyDescent="0.25">
      <c r="A24" s="21" t="s">
        <v>38</v>
      </c>
      <c r="B24" s="21">
        <f>IF(Fs&lt;&gt;"",IF(Fb&lt;&gt;"",Fb/Fs,""),"")</f>
        <v>1.1850728168228115</v>
      </c>
      <c r="C24" s="21"/>
      <c r="D24" s="21"/>
      <c r="E24" s="21"/>
      <c r="F24" s="27"/>
    </row>
    <row r="25" spans="1:19" x14ac:dyDescent="0.25">
      <c r="A25" s="21" t="s">
        <v>39</v>
      </c>
      <c r="B25" s="21">
        <f>IF(Qts&lt;&gt;"",IF(Vas&lt;&gt;"",IF(Vb&lt;&gt;"",Vb/(Vas*POWER(Qts,2)),""),""),"")</f>
        <v>11.81974523589596</v>
      </c>
      <c r="C25" s="21"/>
      <c r="D25" s="21"/>
      <c r="E25" s="21"/>
      <c r="F25" s="27"/>
    </row>
    <row r="26" spans="1:19" x14ac:dyDescent="0.25">
      <c r="A26" s="21" t="s">
        <v>40</v>
      </c>
      <c r="B26" s="21">
        <f>IF(Fs&lt;&gt;"",IF(Qts&lt;&gt;"",IF(Fb&lt;&gt;"",((0.39*Fs)/Fb)/Qts,""),""),"")</f>
        <v>1.3712237568292525</v>
      </c>
      <c r="C26" s="21"/>
      <c r="D26" s="21"/>
      <c r="E26" s="21"/>
      <c r="F26" s="27"/>
    </row>
    <row r="27" spans="1:19" x14ac:dyDescent="0.25">
      <c r="A27" s="21"/>
      <c r="B27" s="21"/>
      <c r="C27" s="21"/>
      <c r="D27" s="21"/>
      <c r="E27" s="21"/>
      <c r="F27" s="27"/>
    </row>
    <row r="28" spans="1:19" x14ac:dyDescent="0.25">
      <c r="A28" s="21" t="s">
        <v>41</v>
      </c>
      <c r="B28" s="21">
        <v>1</v>
      </c>
      <c r="C28" s="21" t="s">
        <v>63</v>
      </c>
      <c r="D28" s="21">
        <f>(Qb+((Fb/Fs)*Qts))/(Qb*Qts*SQRT(Fb/Fs))-2*(((Fb/Fs)+(α+1+(Fb^2/Fs^2))*Qb*Qts)/((Fb/Fs)*Qb*Qts))</f>
        <v>-3.4336422266182693</v>
      </c>
      <c r="E28" s="21"/>
      <c r="F28" s="27"/>
    </row>
    <row r="29" spans="1:19" x14ac:dyDescent="0.25">
      <c r="A29" s="21" t="s">
        <v>42</v>
      </c>
      <c r="B29" s="21">
        <f>(0.39*Fs)/Fb</f>
        <v>0.32909370163902057</v>
      </c>
      <c r="C29" s="21" t="s">
        <v>64</v>
      </c>
      <c r="D29" s="21">
        <f>((((Fb/Fs)+(α+1+Fb^2/Fs^2)*Qb*Qts)/((Fb/Fs)*Qb*Qts))-2)+(2*(((Qb+((Fb*Qts)/Fs))*(Qts+((Fb*Qb)/Fs)))/((Fb/Fs)*Qb^2*Qts^2)))</f>
        <v>38.117980797303595</v>
      </c>
      <c r="E29" s="21"/>
      <c r="F29" s="27"/>
    </row>
    <row r="30" spans="1:19" x14ac:dyDescent="0.25">
      <c r="A30" s="21" t="s">
        <v>43</v>
      </c>
      <c r="B30" s="21">
        <f>(Fb/Fs)^2</f>
        <v>1.404397581172353</v>
      </c>
      <c r="C30" s="21" t="s">
        <v>65</v>
      </c>
      <c r="D30" s="21">
        <f>((Qts+(Fb/Fs)*Qb)/(Qb*Qts*SQRT(Fb/Fs)))-2*(((Fb/Fs)+(α+1+Fb^2/Fs^2)*Qb*Qts)/((Fb/Fs)*Qb*Qts))</f>
        <v>-2.7422751524316133</v>
      </c>
      <c r="E30" s="21">
        <f>((4*PI()^2)/344^3)*((Fs^3*Vas)/Qes)</f>
        <v>1.3899384894593381E-2</v>
      </c>
      <c r="F30" s="27"/>
    </row>
    <row r="31" spans="1:19" x14ac:dyDescent="0.25">
      <c r="A31" s="21" t="s">
        <v>44</v>
      </c>
      <c r="B31" s="21">
        <f>(((Fb/Fs)^2)*(1/QT))+(Fb/(Qb*Fs))</f>
        <v>4.385977531577316</v>
      </c>
      <c r="C31" s="21" t="s">
        <v>66</v>
      </c>
      <c r="D31" s="21">
        <f>SQRT(16*Pe)</f>
        <v>80</v>
      </c>
      <c r="E31" s="21"/>
      <c r="F31" s="27"/>
    </row>
    <row r="32" spans="1:19" x14ac:dyDescent="0.25">
      <c r="A32" s="21" t="s">
        <v>45</v>
      </c>
      <c r="B32" s="21">
        <f>1+(Fb^2/Fs^2)+(Fb/(7*QT*Fs))+α</f>
        <v>4.3876517142260365</v>
      </c>
      <c r="C32" s="21" t="s">
        <v>68</v>
      </c>
      <c r="D32" s="21">
        <f>Bl*(Vpk/Re)</f>
        <v>274.01680672268907</v>
      </c>
      <c r="E32" s="22"/>
      <c r="F32" s="27"/>
    </row>
    <row r="33" spans="1:6" x14ac:dyDescent="0.25">
      <c r="A33" s="21" t="s">
        <v>46</v>
      </c>
      <c r="B33" s="21">
        <f>(1/QT)+(Fb/(7*Fs))</f>
        <v>3.2079443649525925</v>
      </c>
      <c r="C33" s="21" t="s">
        <v>67</v>
      </c>
      <c r="D33" s="21">
        <f>N*Cms</f>
        <v>6.3023865546218485E-2</v>
      </c>
      <c r="E33" s="21"/>
      <c r="F33" s="27"/>
    </row>
    <row r="34" spans="1:6" x14ac:dyDescent="0.25">
      <c r="A34" s="23"/>
      <c r="B34" s="23"/>
      <c r="C34" s="23" t="s">
        <v>69</v>
      </c>
      <c r="D34" s="23">
        <f>(Xmax*Re*Fs^2*Mms)^2/Bl</f>
        <v>0.75317140570052221</v>
      </c>
      <c r="E34" s="23"/>
      <c r="F34" s="27"/>
    </row>
    <row r="35" spans="1:6" x14ac:dyDescent="0.25">
      <c r="A35" s="23"/>
      <c r="B35" s="23"/>
      <c r="C35" s="23"/>
      <c r="D35" s="23"/>
      <c r="E35" s="27"/>
      <c r="F35" s="27"/>
    </row>
    <row r="36" spans="1:6" x14ac:dyDescent="0.25">
      <c r="A36" s="27"/>
      <c r="B36" s="27"/>
      <c r="C36" s="27"/>
      <c r="D36" s="27"/>
      <c r="E36" s="27"/>
      <c r="F36" s="27"/>
    </row>
    <row r="37" spans="1:6" x14ac:dyDescent="0.25">
      <c r="A37" s="27"/>
      <c r="B37" s="27"/>
      <c r="C37" s="27"/>
      <c r="D37" s="27"/>
      <c r="E37" s="27"/>
      <c r="F37" s="27"/>
    </row>
    <row r="38" spans="1:6" x14ac:dyDescent="0.25">
      <c r="A38" s="27"/>
      <c r="B38" s="27"/>
      <c r="C38" s="27"/>
      <c r="D38" s="27"/>
      <c r="E38" s="27"/>
      <c r="F38" s="27"/>
    </row>
    <row r="39" spans="1:6" x14ac:dyDescent="0.25">
      <c r="A39" s="27"/>
      <c r="B39" s="27"/>
      <c r="C39" s="27"/>
      <c r="D39" s="27"/>
      <c r="E39" s="27"/>
      <c r="F39" s="27"/>
    </row>
    <row r="40" spans="1:6" x14ac:dyDescent="0.25">
      <c r="A40" s="27"/>
      <c r="B40" s="27"/>
      <c r="C40" s="27"/>
      <c r="D40" s="27"/>
      <c r="E40" s="27"/>
      <c r="F40" s="27"/>
    </row>
  </sheetData>
  <mergeCells count="6">
    <mergeCell ref="A19:C19"/>
    <mergeCell ref="Q17:S17"/>
    <mergeCell ref="Q1:S1"/>
    <mergeCell ref="B1:O1"/>
    <mergeCell ref="E23:H23"/>
    <mergeCell ref="J23:N23"/>
  </mergeCells>
  <pageMargins left="0.7" right="0.7" top="0.75" bottom="0.75" header="0.3" footer="0.3"/>
  <pageSetup paperSize="8" orientation="landscape" r:id="rId1"/>
  <ignoredErrors>
    <ignoredError sqref="D7 D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18ECA-0E01-4C1D-ABF8-5CEA93CD91BE}">
  <dimension ref="A1:G180"/>
  <sheetViews>
    <sheetView workbookViewId="0">
      <selection activeCell="F2" sqref="F2"/>
    </sheetView>
  </sheetViews>
  <sheetFormatPr defaultRowHeight="15" x14ac:dyDescent="0.25"/>
  <cols>
    <col min="1" max="1" width="6" bestFit="1" customWidth="1"/>
    <col min="2" max="5" width="12" bestFit="1" customWidth="1"/>
    <col min="6" max="6" width="12.7109375" bestFit="1" customWidth="1"/>
    <col min="7" max="7" width="12" bestFit="1" customWidth="1"/>
  </cols>
  <sheetData>
    <row r="1" spans="1:7" ht="15.75" thickBot="1" x14ac:dyDescent="0.3">
      <c r="A1" s="5" t="s">
        <v>47</v>
      </c>
      <c r="B1" s="5" t="s">
        <v>48</v>
      </c>
      <c r="C1" s="5" t="s">
        <v>49</v>
      </c>
      <c r="D1" s="5" t="s">
        <v>50</v>
      </c>
      <c r="E1" s="5" t="s">
        <v>51</v>
      </c>
      <c r="F1" s="4" t="s">
        <v>52</v>
      </c>
      <c r="G1" s="4" t="s">
        <v>53</v>
      </c>
    </row>
    <row r="2" spans="1:7" x14ac:dyDescent="0.25">
      <c r="A2" s="6">
        <v>10</v>
      </c>
      <c r="B2">
        <f t="shared" ref="B2:B33" si="0">2*PI()*F</f>
        <v>62.831853071795862</v>
      </c>
      <c r="C2">
        <f t="shared" ref="C2:C33" si="1">ω*Re</f>
        <v>373.84952577718542</v>
      </c>
      <c r="D2">
        <f t="shared" ref="D2:D33" si="2">ω*Le</f>
        <v>5.277875658030852E-2</v>
      </c>
      <c r="E2">
        <f t="shared" ref="E2:E33" si="3">(F/Fb)^4</f>
        <v>2.4315626732352171E-3</v>
      </c>
      <c r="F2">
        <f t="shared" ref="F2:F33" si="4">20*LOG(AA/SQRT(((((F/Fb)^4)-(CK*((F/Fb)^2))+AK)^2)+((F/Fb)^2)*(((DK*((F/Fb)^2))-BK)^2)),10)</f>
        <v>-55.896948421005675</v>
      </c>
      <c r="G2">
        <f t="shared" ref="G2:G33" si="5">dBspl283+AF</f>
        <v>38.803051578994328</v>
      </c>
    </row>
    <row r="3" spans="1:7" x14ac:dyDescent="0.25">
      <c r="A3" s="1">
        <f t="shared" ref="A3:A34" si="6">A2+k</f>
        <v>11</v>
      </c>
      <c r="B3">
        <f t="shared" si="0"/>
        <v>69.115038378975441</v>
      </c>
      <c r="C3">
        <f t="shared" si="1"/>
        <v>411.2344783549039</v>
      </c>
      <c r="D3">
        <f t="shared" si="2"/>
        <v>5.8056632238339366E-2</v>
      </c>
      <c r="E3">
        <f t="shared" si="3"/>
        <v>3.5600509098836814E-3</v>
      </c>
      <c r="F3">
        <f t="shared" si="4"/>
        <v>-52.706399857027478</v>
      </c>
      <c r="G3">
        <f t="shared" si="5"/>
        <v>41.993600142972525</v>
      </c>
    </row>
    <row r="4" spans="1:7" x14ac:dyDescent="0.25">
      <c r="A4" s="1">
        <f t="shared" si="6"/>
        <v>12</v>
      </c>
      <c r="B4">
        <f t="shared" si="0"/>
        <v>75.398223686155035</v>
      </c>
      <c r="C4">
        <f t="shared" si="1"/>
        <v>448.61943093262249</v>
      </c>
      <c r="D4">
        <f t="shared" si="2"/>
        <v>6.3334507896370226E-2</v>
      </c>
      <c r="E4">
        <f t="shared" si="3"/>
        <v>5.0420883592205467E-3</v>
      </c>
      <c r="F4">
        <f t="shared" si="4"/>
        <v>-49.809403166470183</v>
      </c>
      <c r="G4">
        <f t="shared" si="5"/>
        <v>44.89059683352982</v>
      </c>
    </row>
    <row r="5" spans="1:7" x14ac:dyDescent="0.25">
      <c r="A5" s="1">
        <f t="shared" si="6"/>
        <v>13</v>
      </c>
      <c r="B5">
        <f t="shared" si="0"/>
        <v>81.681408993334628</v>
      </c>
      <c r="C5">
        <f t="shared" si="1"/>
        <v>486.00438351034103</v>
      </c>
      <c r="D5">
        <f t="shared" si="2"/>
        <v>6.861238355440108E-2</v>
      </c>
      <c r="E5">
        <f t="shared" si="3"/>
        <v>6.9447861510271054E-3</v>
      </c>
      <c r="F5">
        <f t="shared" si="4"/>
        <v>-47.158565885913511</v>
      </c>
      <c r="G5">
        <f t="shared" si="5"/>
        <v>47.541434114086492</v>
      </c>
    </row>
    <row r="6" spans="1:7" x14ac:dyDescent="0.25">
      <c r="A6" s="1">
        <f t="shared" si="6"/>
        <v>14</v>
      </c>
      <c r="B6">
        <f t="shared" si="0"/>
        <v>87.964594300514207</v>
      </c>
      <c r="C6">
        <f t="shared" si="1"/>
        <v>523.38933608805951</v>
      </c>
      <c r="D6">
        <f t="shared" si="2"/>
        <v>7.3890259212431933E-2</v>
      </c>
      <c r="E6">
        <f t="shared" si="3"/>
        <v>9.3410911655004113E-3</v>
      </c>
      <c r="F6">
        <f t="shared" si="4"/>
        <v>-44.716843662023216</v>
      </c>
      <c r="G6">
        <f t="shared" si="5"/>
        <v>49.983156337976787</v>
      </c>
    </row>
    <row r="7" spans="1:7" x14ac:dyDescent="0.25">
      <c r="A7" s="1">
        <f t="shared" si="6"/>
        <v>15</v>
      </c>
      <c r="B7">
        <f t="shared" si="0"/>
        <v>94.247779607693786</v>
      </c>
      <c r="C7">
        <f t="shared" si="1"/>
        <v>560.77428866577804</v>
      </c>
      <c r="D7">
        <f t="shared" si="2"/>
        <v>7.9168134870462772E-2</v>
      </c>
      <c r="E7">
        <f t="shared" si="3"/>
        <v>1.2309786033253292E-2</v>
      </c>
      <c r="F7">
        <f t="shared" si="4"/>
        <v>-42.454706255840136</v>
      </c>
      <c r="G7">
        <f t="shared" si="5"/>
        <v>52.245293744159866</v>
      </c>
    </row>
    <row r="8" spans="1:7" x14ac:dyDescent="0.25">
      <c r="A8" s="1">
        <f t="shared" si="6"/>
        <v>16</v>
      </c>
      <c r="B8">
        <f t="shared" si="0"/>
        <v>100.53096491487338</v>
      </c>
      <c r="C8">
        <f t="shared" si="1"/>
        <v>598.15924124349658</v>
      </c>
      <c r="D8">
        <f t="shared" si="2"/>
        <v>8.4446010528493626E-2</v>
      </c>
      <c r="E8">
        <f t="shared" si="3"/>
        <v>1.5935489135314326E-2</v>
      </c>
      <c r="F8">
        <f t="shared" si="4"/>
        <v>-40.348220063239772</v>
      </c>
      <c r="G8">
        <f t="shared" si="5"/>
        <v>54.351779936760231</v>
      </c>
    </row>
    <row r="9" spans="1:7" x14ac:dyDescent="0.25">
      <c r="A9" s="1">
        <f t="shared" si="6"/>
        <v>17</v>
      </c>
      <c r="B9">
        <f t="shared" si="0"/>
        <v>106.81415022205297</v>
      </c>
      <c r="C9">
        <f t="shared" si="1"/>
        <v>635.54419382121523</v>
      </c>
      <c r="D9">
        <f t="shared" si="2"/>
        <v>8.9723886186524493E-2</v>
      </c>
      <c r="E9">
        <f t="shared" si="3"/>
        <v>2.0308654603127863E-2</v>
      </c>
      <c r="F9">
        <f t="shared" si="4"/>
        <v>-38.37771220520591</v>
      </c>
      <c r="G9">
        <f t="shared" si="5"/>
        <v>56.322287794794093</v>
      </c>
    </row>
    <row r="10" spans="1:7" x14ac:dyDescent="0.25">
      <c r="A10" s="1">
        <f t="shared" si="6"/>
        <v>18</v>
      </c>
      <c r="B10">
        <f t="shared" si="0"/>
        <v>113.09733552923255</v>
      </c>
      <c r="C10">
        <f t="shared" si="1"/>
        <v>672.92914639893365</v>
      </c>
      <c r="D10">
        <f t="shared" si="2"/>
        <v>9.5001761844555332E-2</v>
      </c>
      <c r="E10">
        <f t="shared" si="3"/>
        <v>2.5525572318554023E-2</v>
      </c>
      <c r="F10">
        <f t="shared" si="4"/>
        <v>-36.526815868255298</v>
      </c>
      <c r="G10">
        <f t="shared" si="5"/>
        <v>58.173184131744705</v>
      </c>
    </row>
    <row r="11" spans="1:7" x14ac:dyDescent="0.25">
      <c r="A11" s="1">
        <f t="shared" si="6"/>
        <v>19</v>
      </c>
      <c r="B11">
        <f t="shared" si="0"/>
        <v>119.38052083641213</v>
      </c>
      <c r="C11">
        <f t="shared" si="1"/>
        <v>710.31409897665219</v>
      </c>
      <c r="D11">
        <f t="shared" si="2"/>
        <v>0.10027963750258619</v>
      </c>
      <c r="E11">
        <f t="shared" si="3"/>
        <v>3.1688367913868691E-2</v>
      </c>
      <c r="F11">
        <f t="shared" si="4"/>
        <v>-34.781772784435461</v>
      </c>
      <c r="G11">
        <f t="shared" si="5"/>
        <v>59.918227215564542</v>
      </c>
    </row>
    <row r="12" spans="1:7" x14ac:dyDescent="0.25">
      <c r="A12" s="1">
        <f t="shared" si="6"/>
        <v>20</v>
      </c>
      <c r="B12">
        <f t="shared" si="0"/>
        <v>125.66370614359172</v>
      </c>
      <c r="C12">
        <f t="shared" si="1"/>
        <v>747.69905155437084</v>
      </c>
      <c r="D12">
        <f t="shared" si="2"/>
        <v>0.10555751316061704</v>
      </c>
      <c r="E12">
        <f t="shared" si="3"/>
        <v>3.8905002771763474E-2</v>
      </c>
      <c r="F12">
        <f t="shared" si="4"/>
        <v>-33.130913567169841</v>
      </c>
      <c r="G12">
        <f t="shared" si="5"/>
        <v>61.569086432830161</v>
      </c>
    </row>
    <row r="13" spans="1:7" x14ac:dyDescent="0.25">
      <c r="A13" s="1">
        <f t="shared" si="6"/>
        <v>21</v>
      </c>
      <c r="B13">
        <f t="shared" si="0"/>
        <v>131.94689145077132</v>
      </c>
      <c r="C13">
        <f t="shared" si="1"/>
        <v>785.08400413208938</v>
      </c>
      <c r="D13">
        <f t="shared" si="2"/>
        <v>0.11083538881864789</v>
      </c>
      <c r="E13">
        <f t="shared" si="3"/>
        <v>4.7289274025345829E-2</v>
      </c>
      <c r="F13">
        <f t="shared" si="4"/>
        <v>-31.564263877530845</v>
      </c>
      <c r="G13">
        <f t="shared" si="5"/>
        <v>63.135736122469154</v>
      </c>
    </row>
    <row r="14" spans="1:7" x14ac:dyDescent="0.25">
      <c r="A14" s="1">
        <f t="shared" si="6"/>
        <v>22</v>
      </c>
      <c r="B14">
        <f t="shared" si="0"/>
        <v>138.23007675795088</v>
      </c>
      <c r="C14">
        <f t="shared" si="1"/>
        <v>822.4689567098078</v>
      </c>
      <c r="D14">
        <f t="shared" si="2"/>
        <v>0.11611326447667873</v>
      </c>
      <c r="E14">
        <f t="shared" si="3"/>
        <v>5.6960814558138902E-2</v>
      </c>
      <c r="F14">
        <f t="shared" si="4"/>
        <v>-30.073241460322905</v>
      </c>
      <c r="G14">
        <f t="shared" si="5"/>
        <v>64.626758539677098</v>
      </c>
    </row>
    <row r="15" spans="1:7" x14ac:dyDescent="0.25">
      <c r="A15" s="1">
        <f t="shared" si="6"/>
        <v>23</v>
      </c>
      <c r="B15">
        <f t="shared" si="0"/>
        <v>144.51326206513048</v>
      </c>
      <c r="C15">
        <f t="shared" si="1"/>
        <v>859.85390928752633</v>
      </c>
      <c r="D15">
        <f t="shared" si="2"/>
        <v>0.12139114013470959</v>
      </c>
      <c r="E15">
        <f t="shared" si="3"/>
        <v>6.8045093004081653E-2</v>
      </c>
      <c r="F15">
        <f t="shared" si="4"/>
        <v>-28.650420051703335</v>
      </c>
      <c r="G15">
        <f t="shared" si="5"/>
        <v>66.049579948296667</v>
      </c>
    </row>
    <row r="16" spans="1:7" x14ac:dyDescent="0.25">
      <c r="A16" s="1">
        <f t="shared" si="6"/>
        <v>24</v>
      </c>
      <c r="B16">
        <f t="shared" si="0"/>
        <v>150.79644737231007</v>
      </c>
      <c r="C16">
        <f t="shared" si="1"/>
        <v>897.23886186524498</v>
      </c>
      <c r="D16">
        <f t="shared" si="2"/>
        <v>0.12666901579274045</v>
      </c>
      <c r="E16">
        <f t="shared" si="3"/>
        <v>8.0673413747528747E-2</v>
      </c>
      <c r="F16">
        <f t="shared" si="4"/>
        <v>-27.289343366770304</v>
      </c>
      <c r="G16">
        <f t="shared" si="5"/>
        <v>67.410656633229706</v>
      </c>
    </row>
    <row r="17" spans="1:7" x14ac:dyDescent="0.25">
      <c r="A17" s="1">
        <f t="shared" si="6"/>
        <v>25</v>
      </c>
      <c r="B17">
        <f t="shared" si="0"/>
        <v>157.07963267948966</v>
      </c>
      <c r="C17">
        <f t="shared" si="1"/>
        <v>934.62381444296352</v>
      </c>
      <c r="D17">
        <f t="shared" si="2"/>
        <v>0.13194689145077129</v>
      </c>
      <c r="E17">
        <f t="shared" si="3"/>
        <v>9.4982916923250685E-2</v>
      </c>
      <c r="F17">
        <f t="shared" si="4"/>
        <v>-25.984377213254781</v>
      </c>
      <c r="G17">
        <f t="shared" si="5"/>
        <v>68.715622786745229</v>
      </c>
    </row>
    <row r="18" spans="1:7" x14ac:dyDescent="0.25">
      <c r="A18" s="1">
        <f t="shared" si="6"/>
        <v>26</v>
      </c>
      <c r="B18">
        <f t="shared" si="0"/>
        <v>163.36281798666926</v>
      </c>
      <c r="C18">
        <f t="shared" si="1"/>
        <v>972.00876702068206</v>
      </c>
      <c r="D18">
        <f t="shared" si="2"/>
        <v>0.13722476710880216</v>
      </c>
      <c r="E18">
        <f t="shared" si="3"/>
        <v>0.11111657841643369</v>
      </c>
      <c r="F18">
        <f t="shared" si="4"/>
        <v>-24.730591087206367</v>
      </c>
      <c r="G18">
        <f t="shared" si="5"/>
        <v>69.969408912793639</v>
      </c>
    </row>
    <row r="19" spans="1:7" x14ac:dyDescent="0.25">
      <c r="A19" s="1">
        <f t="shared" si="6"/>
        <v>27</v>
      </c>
      <c r="B19">
        <f t="shared" si="0"/>
        <v>169.64600329384882</v>
      </c>
      <c r="C19">
        <f t="shared" si="1"/>
        <v>1009.3937195984005</v>
      </c>
      <c r="D19">
        <f t="shared" si="2"/>
        <v>0.142502642766833</v>
      </c>
      <c r="E19">
        <f t="shared" si="3"/>
        <v>0.12922320986267971</v>
      </c>
      <c r="F19">
        <f t="shared" si="4"/>
        <v>-23.523662910395636</v>
      </c>
      <c r="G19">
        <f t="shared" si="5"/>
        <v>71.176337089604374</v>
      </c>
    </row>
    <row r="20" spans="1:7" x14ac:dyDescent="0.25">
      <c r="A20" s="1">
        <f t="shared" si="6"/>
        <v>28</v>
      </c>
      <c r="B20">
        <f t="shared" si="0"/>
        <v>175.92918860102841</v>
      </c>
      <c r="C20">
        <f t="shared" si="1"/>
        <v>1046.778672176119</v>
      </c>
      <c r="D20">
        <f t="shared" si="2"/>
        <v>0.14778051842486387</v>
      </c>
      <c r="E20">
        <f t="shared" si="3"/>
        <v>0.14945745864800658</v>
      </c>
      <c r="F20">
        <f t="shared" si="4"/>
        <v>-22.359802197724651</v>
      </c>
      <c r="G20">
        <f t="shared" si="5"/>
        <v>72.340197802275355</v>
      </c>
    </row>
    <row r="21" spans="1:7" x14ac:dyDescent="0.25">
      <c r="A21" s="1">
        <f t="shared" si="6"/>
        <v>29</v>
      </c>
      <c r="B21">
        <f t="shared" si="0"/>
        <v>182.21237390820801</v>
      </c>
      <c r="C21">
        <f t="shared" si="1"/>
        <v>1084.1636247538377</v>
      </c>
      <c r="D21">
        <f t="shared" si="2"/>
        <v>0.15305839408289471</v>
      </c>
      <c r="E21">
        <f t="shared" si="3"/>
        <v>0.17197980790884781</v>
      </c>
      <c r="F21">
        <f t="shared" si="4"/>
        <v>-21.235688109326105</v>
      </c>
      <c r="G21">
        <f t="shared" si="5"/>
        <v>73.464311890673898</v>
      </c>
    </row>
    <row r="22" spans="1:7" x14ac:dyDescent="0.25">
      <c r="A22" s="1">
        <f t="shared" si="6"/>
        <v>30</v>
      </c>
      <c r="B22">
        <f t="shared" si="0"/>
        <v>188.49555921538757</v>
      </c>
      <c r="C22">
        <f t="shared" si="1"/>
        <v>1121.5485773315561</v>
      </c>
      <c r="D22">
        <f t="shared" si="2"/>
        <v>0.15833626974092554</v>
      </c>
      <c r="E22">
        <f t="shared" si="3"/>
        <v>0.19695657653205267</v>
      </c>
      <c r="F22">
        <f t="shared" si="4"/>
        <v>-20.148419685453089</v>
      </c>
      <c r="G22">
        <f t="shared" si="5"/>
        <v>74.551580314546911</v>
      </c>
    </row>
    <row r="23" spans="1:7" x14ac:dyDescent="0.25">
      <c r="A23" s="1">
        <f t="shared" si="6"/>
        <v>31</v>
      </c>
      <c r="B23">
        <f t="shared" si="0"/>
        <v>194.77874452256717</v>
      </c>
      <c r="C23">
        <f t="shared" si="1"/>
        <v>1158.9335299092747</v>
      </c>
      <c r="D23">
        <f t="shared" si="2"/>
        <v>0.16361414539895641</v>
      </c>
      <c r="E23">
        <f t="shared" si="3"/>
        <v>0.22455991915488618</v>
      </c>
      <c r="F23">
        <f t="shared" si="4"/>
        <v>-19.095476174482549</v>
      </c>
      <c r="G23">
        <f t="shared" si="5"/>
        <v>75.604523825517447</v>
      </c>
    </row>
    <row r="24" spans="1:7" x14ac:dyDescent="0.25">
      <c r="A24" s="1">
        <f t="shared" si="6"/>
        <v>32</v>
      </c>
      <c r="B24">
        <f t="shared" si="0"/>
        <v>201.06192982974676</v>
      </c>
      <c r="C24">
        <f t="shared" si="1"/>
        <v>1196.3184824869932</v>
      </c>
      <c r="D24">
        <f t="shared" si="2"/>
        <v>0.16889202105698725</v>
      </c>
      <c r="E24">
        <f t="shared" si="3"/>
        <v>0.25496782616502922</v>
      </c>
      <c r="F24">
        <f t="shared" si="4"/>
        <v>-18.074685805973704</v>
      </c>
      <c r="G24">
        <f t="shared" si="5"/>
        <v>76.625314194026302</v>
      </c>
    </row>
    <row r="25" spans="1:7" x14ac:dyDescent="0.25">
      <c r="A25" s="1">
        <f t="shared" si="6"/>
        <v>33</v>
      </c>
      <c r="B25">
        <f t="shared" si="0"/>
        <v>207.34511513692635</v>
      </c>
      <c r="C25">
        <f t="shared" si="1"/>
        <v>1233.7034350647118</v>
      </c>
      <c r="D25">
        <f t="shared" si="2"/>
        <v>0.17416989671501812</v>
      </c>
      <c r="E25">
        <f t="shared" si="3"/>
        <v>0.28836412370057823</v>
      </c>
      <c r="F25">
        <f t="shared" si="4"/>
        <v>-17.084201671401175</v>
      </c>
      <c r="G25">
        <f t="shared" si="5"/>
        <v>77.615798328598828</v>
      </c>
    </row>
    <row r="26" spans="1:7" x14ac:dyDescent="0.25">
      <c r="A26" s="1">
        <f t="shared" si="6"/>
        <v>34</v>
      </c>
      <c r="B26">
        <f t="shared" si="0"/>
        <v>213.62830044410595</v>
      </c>
      <c r="C26">
        <f t="shared" si="1"/>
        <v>1271.0883876424305</v>
      </c>
      <c r="D26">
        <f t="shared" si="2"/>
        <v>0.17944777237304899</v>
      </c>
      <c r="E26">
        <f t="shared" si="3"/>
        <v>0.3249384736500458</v>
      </c>
      <c r="F26">
        <f t="shared" si="4"/>
        <v>-16.122483580235006</v>
      </c>
      <c r="G26">
        <f t="shared" si="5"/>
        <v>78.577516419765004</v>
      </c>
    </row>
    <row r="27" spans="1:7" x14ac:dyDescent="0.25">
      <c r="A27" s="1">
        <f t="shared" si="6"/>
        <v>35</v>
      </c>
      <c r="B27">
        <f t="shared" si="0"/>
        <v>219.91148575128551</v>
      </c>
      <c r="C27">
        <f t="shared" si="1"/>
        <v>1308.4733402201489</v>
      </c>
      <c r="D27">
        <f t="shared" si="2"/>
        <v>0.18472564803107983</v>
      </c>
      <c r="E27">
        <f t="shared" si="3"/>
        <v>0.36488637365235987</v>
      </c>
      <c r="F27">
        <f t="shared" si="4"/>
        <v>-15.188284873890028</v>
      </c>
      <c r="G27">
        <f t="shared" si="5"/>
        <v>79.511715126109976</v>
      </c>
    </row>
    <row r="28" spans="1:7" x14ac:dyDescent="0.25">
      <c r="A28" s="1">
        <f t="shared" si="6"/>
        <v>36</v>
      </c>
      <c r="B28">
        <f t="shared" si="0"/>
        <v>226.1946710584651</v>
      </c>
      <c r="C28">
        <f t="shared" si="1"/>
        <v>1345.8582927978673</v>
      </c>
      <c r="D28">
        <f t="shared" si="2"/>
        <v>0.19000352368911066</v>
      </c>
      <c r="E28">
        <f t="shared" si="3"/>
        <v>0.40840915709686437</v>
      </c>
      <c r="F28">
        <f t="shared" si="4"/>
        <v>-14.280643213545732</v>
      </c>
      <c r="G28">
        <f t="shared" si="5"/>
        <v>80.419356786454273</v>
      </c>
    </row>
    <row r="29" spans="1:7" x14ac:dyDescent="0.25">
      <c r="A29" s="1">
        <f t="shared" si="6"/>
        <v>37</v>
      </c>
      <c r="B29">
        <f t="shared" si="0"/>
        <v>232.4778563656447</v>
      </c>
      <c r="C29">
        <f t="shared" si="1"/>
        <v>1383.243245375586</v>
      </c>
      <c r="D29">
        <f t="shared" si="2"/>
        <v>0.19528139934714153</v>
      </c>
      <c r="E29">
        <f t="shared" si="3"/>
        <v>0.45571399312331901</v>
      </c>
      <c r="F29">
        <f t="shared" si="4"/>
        <v>-13.398874315049413</v>
      </c>
      <c r="G29">
        <f t="shared" si="5"/>
        <v>81.301125684950591</v>
      </c>
    </row>
    <row r="30" spans="1:7" x14ac:dyDescent="0.25">
      <c r="A30" s="1">
        <f t="shared" si="6"/>
        <v>38</v>
      </c>
      <c r="B30">
        <f t="shared" si="0"/>
        <v>238.76104167282426</v>
      </c>
      <c r="C30">
        <f t="shared" si="1"/>
        <v>1420.6281979533044</v>
      </c>
      <c r="D30">
        <f t="shared" si="2"/>
        <v>0.20055927500517237</v>
      </c>
      <c r="E30">
        <f t="shared" si="3"/>
        <v>0.50701388662189906</v>
      </c>
      <c r="F30">
        <f t="shared" si="4"/>
        <v>-12.542567489418238</v>
      </c>
      <c r="G30">
        <f t="shared" si="5"/>
        <v>82.157432510581771</v>
      </c>
    </row>
    <row r="31" spans="1:7" x14ac:dyDescent="0.25">
      <c r="A31" s="1">
        <f t="shared" si="6"/>
        <v>39</v>
      </c>
      <c r="B31">
        <f t="shared" si="0"/>
        <v>245.04422698000386</v>
      </c>
      <c r="C31">
        <f t="shared" si="1"/>
        <v>1458.013150531023</v>
      </c>
      <c r="D31">
        <f t="shared" si="2"/>
        <v>0.20583715066320321</v>
      </c>
      <c r="E31">
        <f t="shared" si="3"/>
        <v>0.5625276782331956</v>
      </c>
      <c r="F31">
        <f t="shared" si="4"/>
        <v>-11.71158166801</v>
      </c>
      <c r="G31">
        <f t="shared" si="5"/>
        <v>82.988418331990005</v>
      </c>
    </row>
    <row r="32" spans="1:7" x14ac:dyDescent="0.25">
      <c r="A32" s="1">
        <f t="shared" si="6"/>
        <v>40</v>
      </c>
      <c r="B32">
        <f t="shared" si="0"/>
        <v>251.32741228718345</v>
      </c>
      <c r="C32">
        <f t="shared" si="1"/>
        <v>1495.3981031087417</v>
      </c>
      <c r="D32">
        <f t="shared" si="2"/>
        <v>0.21111502632123408</v>
      </c>
      <c r="E32">
        <f t="shared" si="3"/>
        <v>0.62248004434821558</v>
      </c>
      <c r="F32">
        <f t="shared" si="4"/>
        <v>-10.906040361576512</v>
      </c>
      <c r="G32">
        <f t="shared" si="5"/>
        <v>83.793959638423487</v>
      </c>
    </row>
    <row r="33" spans="1:7" x14ac:dyDescent="0.25">
      <c r="A33" s="1">
        <f t="shared" si="6"/>
        <v>41</v>
      </c>
      <c r="B33">
        <f t="shared" si="0"/>
        <v>257.61059759436301</v>
      </c>
      <c r="C33">
        <f t="shared" si="1"/>
        <v>1532.7830556864599</v>
      </c>
      <c r="D33">
        <f t="shared" si="2"/>
        <v>0.21639290197926492</v>
      </c>
      <c r="E33">
        <f t="shared" si="3"/>
        <v>0.68710149710838198</v>
      </c>
      <c r="F33">
        <f t="shared" si="4"/>
        <v>-10.126323748837233</v>
      </c>
      <c r="G33">
        <f t="shared" si="5"/>
        <v>84.573676251162766</v>
      </c>
    </row>
    <row r="34" spans="1:7" x14ac:dyDescent="0.25">
      <c r="A34" s="1">
        <f t="shared" si="6"/>
        <v>42</v>
      </c>
      <c r="B34">
        <f t="shared" ref="B34:B65" si="7">2*PI()*F</f>
        <v>263.89378290154264</v>
      </c>
      <c r="C34">
        <f t="shared" ref="C34:C65" si="8">ω*Re</f>
        <v>1570.1680082641788</v>
      </c>
      <c r="D34">
        <f t="shared" ref="D34:D65" si="9">ω*Le</f>
        <v>0.22167077763729578</v>
      </c>
      <c r="E34">
        <f t="shared" ref="E34:E65" si="10">(F/Fb)^4</f>
        <v>0.75662838440553326</v>
      </c>
      <c r="F34">
        <f t="shared" ref="F34:F65" si="11">20*LOG(AA/SQRT(((((F/Fb)^4)-(CK*((F/Fb)^2))+AK)^2)+((F/Fb)^2)*(((DK*((F/Fb)^2))-BK)^2)),10)</f>
        <v>-9.3730558573052427</v>
      </c>
      <c r="G34">
        <f t="shared" ref="G34:G65" si="12">dBspl283+AF</f>
        <v>85.326944142694757</v>
      </c>
    </row>
    <row r="35" spans="1:7" x14ac:dyDescent="0.25">
      <c r="A35" s="1">
        <f t="shared" ref="A35:A66" si="13">A34+k</f>
        <v>43</v>
      </c>
      <c r="B35">
        <f t="shared" si="7"/>
        <v>270.1769682087222</v>
      </c>
      <c r="C35">
        <f t="shared" si="8"/>
        <v>1607.5529608418972</v>
      </c>
      <c r="D35">
        <f t="shared" si="9"/>
        <v>0.22694865329532662</v>
      </c>
      <c r="E35">
        <f t="shared" si="10"/>
        <v>0.83130288988192336</v>
      </c>
      <c r="F35">
        <f t="shared" si="11"/>
        <v>-8.6470846530059404</v>
      </c>
      <c r="G35">
        <f t="shared" si="12"/>
        <v>86.05291534699407</v>
      </c>
    </row>
    <row r="36" spans="1:7" x14ac:dyDescent="0.25">
      <c r="A36" s="1">
        <f t="shared" si="13"/>
        <v>44</v>
      </c>
      <c r="B36">
        <f t="shared" si="7"/>
        <v>276.46015351590177</v>
      </c>
      <c r="C36">
        <f t="shared" si="8"/>
        <v>1644.9379134196156</v>
      </c>
      <c r="D36">
        <f t="shared" si="9"/>
        <v>0.23222652895335746</v>
      </c>
      <c r="E36">
        <f t="shared" si="10"/>
        <v>0.91137303293022243</v>
      </c>
      <c r="F36">
        <f t="shared" si="11"/>
        <v>-7.9494528844959245</v>
      </c>
      <c r="G36">
        <f t="shared" si="12"/>
        <v>86.750547115504077</v>
      </c>
    </row>
    <row r="37" spans="1:7" x14ac:dyDescent="0.25">
      <c r="A37" s="1">
        <f t="shared" si="13"/>
        <v>45</v>
      </c>
      <c r="B37">
        <f t="shared" si="7"/>
        <v>282.74333882308139</v>
      </c>
      <c r="C37">
        <f t="shared" si="8"/>
        <v>1682.3228659973342</v>
      </c>
      <c r="D37">
        <f t="shared" si="9"/>
        <v>0.23750440461138833</v>
      </c>
      <c r="E37">
        <f t="shared" si="10"/>
        <v>0.9970926686935162</v>
      </c>
      <c r="F37">
        <f t="shared" si="11"/>
        <v>-7.2813578328282293</v>
      </c>
      <c r="G37">
        <f t="shared" si="12"/>
        <v>87.418642167171768</v>
      </c>
    </row>
    <row r="38" spans="1:7" x14ac:dyDescent="0.25">
      <c r="A38" s="1">
        <f t="shared" si="13"/>
        <v>46</v>
      </c>
      <c r="B38">
        <f t="shared" si="7"/>
        <v>289.02652413026095</v>
      </c>
      <c r="C38">
        <f t="shared" si="8"/>
        <v>1719.7078185750527</v>
      </c>
      <c r="D38">
        <f t="shared" si="9"/>
        <v>0.24278228026941917</v>
      </c>
      <c r="E38">
        <f t="shared" si="10"/>
        <v>1.0887214880653064</v>
      </c>
      <c r="F38">
        <f t="shared" si="11"/>
        <v>-6.6440988014825928</v>
      </c>
      <c r="G38">
        <f t="shared" si="12"/>
        <v>88.055901198517404</v>
      </c>
    </row>
    <row r="39" spans="1:7" x14ac:dyDescent="0.25">
      <c r="A39" s="1">
        <f t="shared" si="13"/>
        <v>47</v>
      </c>
      <c r="B39">
        <f t="shared" si="7"/>
        <v>295.30970943744057</v>
      </c>
      <c r="C39">
        <f t="shared" si="8"/>
        <v>1757.0927711527715</v>
      </c>
      <c r="D39">
        <f t="shared" si="9"/>
        <v>0.24806015592745007</v>
      </c>
      <c r="E39">
        <f t="shared" si="10"/>
        <v>1.1865250176895097</v>
      </c>
      <c r="F39">
        <f t="shared" si="11"/>
        <v>-6.0390123019766593</v>
      </c>
      <c r="G39">
        <f t="shared" si="12"/>
        <v>88.660987698023348</v>
      </c>
    </row>
    <row r="40" spans="1:7" x14ac:dyDescent="0.25">
      <c r="A40" s="1">
        <f t="shared" si="13"/>
        <v>48</v>
      </c>
      <c r="B40">
        <f t="shared" si="7"/>
        <v>301.59289474462014</v>
      </c>
      <c r="C40">
        <f t="shared" si="8"/>
        <v>1794.47772373049</v>
      </c>
      <c r="D40">
        <f t="shared" si="9"/>
        <v>0.25333803158548091</v>
      </c>
      <c r="E40">
        <f t="shared" si="10"/>
        <v>1.2907746199604599</v>
      </c>
      <c r="F40">
        <f t="shared" si="11"/>
        <v>-5.4673964381643936</v>
      </c>
      <c r="G40">
        <f t="shared" si="12"/>
        <v>89.232603561835603</v>
      </c>
    </row>
    <row r="41" spans="1:7" x14ac:dyDescent="0.25">
      <c r="A41" s="1">
        <f t="shared" si="13"/>
        <v>49</v>
      </c>
      <c r="B41">
        <f t="shared" si="7"/>
        <v>307.8760800517997</v>
      </c>
      <c r="C41">
        <f t="shared" si="8"/>
        <v>1831.8626763082084</v>
      </c>
      <c r="D41">
        <f t="shared" si="9"/>
        <v>0.25861590724351174</v>
      </c>
      <c r="E41">
        <f t="shared" si="10"/>
        <v>1.4017474930229057</v>
      </c>
      <c r="F41">
        <f t="shared" si="11"/>
        <v>-4.9304278339545178</v>
      </c>
      <c r="G41">
        <f t="shared" si="12"/>
        <v>89.769572166045492</v>
      </c>
    </row>
    <row r="42" spans="1:7" x14ac:dyDescent="0.25">
      <c r="A42" s="1">
        <f t="shared" si="13"/>
        <v>50</v>
      </c>
      <c r="B42">
        <f t="shared" si="7"/>
        <v>314.15926535897933</v>
      </c>
      <c r="C42">
        <f t="shared" si="8"/>
        <v>1869.247628885927</v>
      </c>
      <c r="D42">
        <f t="shared" si="9"/>
        <v>0.26389378290154258</v>
      </c>
      <c r="E42">
        <f t="shared" si="10"/>
        <v>1.519726670772011</v>
      </c>
      <c r="F42">
        <f t="shared" si="11"/>
        <v>-4.4290763162736031</v>
      </c>
      <c r="G42">
        <f t="shared" si="12"/>
        <v>90.270923683726394</v>
      </c>
    </row>
    <row r="43" spans="1:7" x14ac:dyDescent="0.25">
      <c r="A43" s="1">
        <f t="shared" si="13"/>
        <v>51</v>
      </c>
      <c r="B43">
        <f t="shared" si="7"/>
        <v>320.44245066615889</v>
      </c>
      <c r="C43">
        <f t="shared" si="8"/>
        <v>1906.6325814636455</v>
      </c>
      <c r="D43">
        <f t="shared" si="9"/>
        <v>0.26917165855957342</v>
      </c>
      <c r="E43">
        <f t="shared" si="10"/>
        <v>1.6450010228533569</v>
      </c>
      <c r="F43">
        <f t="shared" si="11"/>
        <v>-3.9640240723383817</v>
      </c>
      <c r="G43">
        <f t="shared" si="12"/>
        <v>90.735975927661627</v>
      </c>
    </row>
    <row r="44" spans="1:7" x14ac:dyDescent="0.25">
      <c r="A44" s="1">
        <f t="shared" si="13"/>
        <v>52</v>
      </c>
      <c r="B44">
        <f t="shared" si="7"/>
        <v>326.72563597333851</v>
      </c>
      <c r="C44">
        <f t="shared" si="8"/>
        <v>1944.0175340413641</v>
      </c>
      <c r="D44">
        <f t="shared" si="9"/>
        <v>0.27444953421760432</v>
      </c>
      <c r="E44">
        <f t="shared" si="10"/>
        <v>1.777865254662939</v>
      </c>
      <c r="F44">
        <f t="shared" si="11"/>
        <v>-3.5355967242338613</v>
      </c>
      <c r="G44">
        <f t="shared" si="12"/>
        <v>91.164403275766148</v>
      </c>
    </row>
    <row r="45" spans="1:7" x14ac:dyDescent="0.25">
      <c r="A45" s="1">
        <f t="shared" si="13"/>
        <v>53</v>
      </c>
      <c r="B45">
        <f t="shared" si="7"/>
        <v>333.00882128051808</v>
      </c>
      <c r="C45">
        <f t="shared" si="8"/>
        <v>1981.4024866190825</v>
      </c>
      <c r="D45">
        <f t="shared" si="9"/>
        <v>0.27972740987563516</v>
      </c>
      <c r="E45">
        <f t="shared" si="10"/>
        <v>1.9186199073471695</v>
      </c>
      <c r="F45">
        <f t="shared" si="11"/>
        <v>-3.1437133681652538</v>
      </c>
      <c r="G45">
        <f t="shared" si="12"/>
        <v>91.556286631834752</v>
      </c>
    </row>
    <row r="46" spans="1:7" x14ac:dyDescent="0.25">
      <c r="A46" s="1">
        <f t="shared" si="13"/>
        <v>54</v>
      </c>
      <c r="B46">
        <f t="shared" si="7"/>
        <v>339.29200658769764</v>
      </c>
      <c r="C46">
        <f t="shared" si="8"/>
        <v>2018.787439196801</v>
      </c>
      <c r="D46">
        <f t="shared" si="9"/>
        <v>0.285005285533666</v>
      </c>
      <c r="E46">
        <f t="shared" si="10"/>
        <v>2.0675713578028754</v>
      </c>
      <c r="F46">
        <f t="shared" si="11"/>
        <v>-2.787860996086212</v>
      </c>
      <c r="G46">
        <f t="shared" si="12"/>
        <v>91.912139003913794</v>
      </c>
    </row>
    <row r="47" spans="1:7" x14ac:dyDescent="0.25">
      <c r="A47" s="1">
        <f t="shared" si="13"/>
        <v>55</v>
      </c>
      <c r="B47">
        <f t="shared" si="7"/>
        <v>345.57519189487726</v>
      </c>
      <c r="C47">
        <f t="shared" si="8"/>
        <v>2056.1723917745198</v>
      </c>
      <c r="D47">
        <f t="shared" si="9"/>
        <v>0.29028316119169689</v>
      </c>
      <c r="E47">
        <f t="shared" si="10"/>
        <v>2.2250318186773015</v>
      </c>
      <c r="F47">
        <f t="shared" si="11"/>
        <v>-2.4670960461110578</v>
      </c>
      <c r="G47">
        <f t="shared" si="12"/>
        <v>92.23290395388895</v>
      </c>
    </row>
    <row r="48" spans="1:7" x14ac:dyDescent="0.25">
      <c r="A48" s="1">
        <f t="shared" si="13"/>
        <v>56</v>
      </c>
      <c r="B48">
        <f t="shared" si="7"/>
        <v>351.85837720205683</v>
      </c>
      <c r="C48">
        <f t="shared" si="8"/>
        <v>2093.557344352238</v>
      </c>
      <c r="D48">
        <f t="shared" si="9"/>
        <v>0.29556103684972773</v>
      </c>
      <c r="E48">
        <f t="shared" si="10"/>
        <v>2.3913193383681053</v>
      </c>
      <c r="F48">
        <f t="shared" si="11"/>
        <v>-2.1800725993245456</v>
      </c>
      <c r="G48">
        <f t="shared" si="12"/>
        <v>92.519927400675456</v>
      </c>
    </row>
    <row r="49" spans="1:7" x14ac:dyDescent="0.25">
      <c r="A49" s="1">
        <f t="shared" si="13"/>
        <v>57</v>
      </c>
      <c r="B49">
        <f t="shared" si="7"/>
        <v>358.14156250923639</v>
      </c>
      <c r="C49">
        <f t="shared" si="8"/>
        <v>2130.9422969299567</v>
      </c>
      <c r="D49">
        <f t="shared" si="9"/>
        <v>0.30083891250775857</v>
      </c>
      <c r="E49">
        <f t="shared" si="10"/>
        <v>2.5667578010233632</v>
      </c>
      <c r="F49">
        <f t="shared" si="11"/>
        <v>-1.9250936040371804</v>
      </c>
      <c r="G49">
        <f t="shared" si="12"/>
        <v>92.774906395962816</v>
      </c>
    </row>
    <row r="50" spans="1:7" x14ac:dyDescent="0.25">
      <c r="A50" s="1">
        <f t="shared" si="13"/>
        <v>58</v>
      </c>
      <c r="B50">
        <f t="shared" si="7"/>
        <v>364.42474781641602</v>
      </c>
      <c r="C50">
        <f t="shared" si="8"/>
        <v>2168.3272495076753</v>
      </c>
      <c r="D50">
        <f t="shared" si="9"/>
        <v>0.30611678816578941</v>
      </c>
      <c r="E50">
        <f t="shared" si="10"/>
        <v>2.751676926541565</v>
      </c>
      <c r="F50">
        <f t="shared" si="11"/>
        <v>-1.7001790859132628</v>
      </c>
      <c r="G50">
        <f t="shared" si="12"/>
        <v>92.99982091408674</v>
      </c>
    </row>
    <row r="51" spans="1:7" x14ac:dyDescent="0.25">
      <c r="A51" s="1">
        <f t="shared" si="13"/>
        <v>59</v>
      </c>
      <c r="B51">
        <f t="shared" si="7"/>
        <v>370.70793312359558</v>
      </c>
      <c r="C51">
        <f t="shared" si="8"/>
        <v>2205.712202085394</v>
      </c>
      <c r="D51">
        <f t="shared" si="9"/>
        <v>0.31139466382382025</v>
      </c>
      <c r="E51">
        <f t="shared" si="10"/>
        <v>2.9464122705716167</v>
      </c>
      <c r="F51">
        <f t="shared" si="11"/>
        <v>-1.503144005412786</v>
      </c>
      <c r="G51">
        <f t="shared" si="12"/>
        <v>93.19685599458721</v>
      </c>
    </row>
    <row r="52" spans="1:7" x14ac:dyDescent="0.25">
      <c r="A52" s="1">
        <f t="shared" si="13"/>
        <v>60</v>
      </c>
      <c r="B52">
        <f t="shared" si="7"/>
        <v>376.99111843077515</v>
      </c>
      <c r="C52">
        <f t="shared" si="8"/>
        <v>2243.0971546631122</v>
      </c>
      <c r="D52">
        <f t="shared" si="9"/>
        <v>0.31667253948185109</v>
      </c>
      <c r="E52">
        <f t="shared" si="10"/>
        <v>3.1513052245128428</v>
      </c>
      <c r="F52">
        <f t="shared" si="11"/>
        <v>-1.3316783567484647</v>
      </c>
      <c r="G52">
        <f t="shared" si="12"/>
        <v>93.368321643251534</v>
      </c>
    </row>
    <row r="53" spans="1:7" x14ac:dyDescent="0.25">
      <c r="A53" s="1">
        <f t="shared" si="13"/>
        <v>61</v>
      </c>
      <c r="B53">
        <f t="shared" si="7"/>
        <v>383.27430373795477</v>
      </c>
      <c r="C53">
        <f t="shared" si="8"/>
        <v>2280.4821072408308</v>
      </c>
      <c r="D53">
        <f t="shared" si="9"/>
        <v>0.32195041513988198</v>
      </c>
      <c r="E53">
        <f t="shared" si="10"/>
        <v>3.366703015514978</v>
      </c>
      <c r="F53">
        <f t="shared" si="11"/>
        <v>-1.1834230774144407</v>
      </c>
      <c r="G53">
        <f t="shared" si="12"/>
        <v>93.516576922585557</v>
      </c>
    </row>
    <row r="54" spans="1:7" x14ac:dyDescent="0.25">
      <c r="A54" s="1">
        <f t="shared" si="13"/>
        <v>62</v>
      </c>
      <c r="B54">
        <f t="shared" si="7"/>
        <v>389.55748904513433</v>
      </c>
      <c r="C54">
        <f t="shared" si="8"/>
        <v>2317.8670598185495</v>
      </c>
      <c r="D54">
        <f t="shared" si="9"/>
        <v>0.32722829079791282</v>
      </c>
      <c r="E54">
        <f t="shared" si="10"/>
        <v>3.5929587064781789</v>
      </c>
      <c r="F54">
        <f t="shared" si="11"/>
        <v>-1.0560369797073565</v>
      </c>
      <c r="G54">
        <f t="shared" si="12"/>
        <v>93.643963020292645</v>
      </c>
    </row>
    <row r="55" spans="1:7" x14ac:dyDescent="0.25">
      <c r="A55" s="1">
        <f t="shared" si="13"/>
        <v>63</v>
      </c>
      <c r="B55">
        <f t="shared" si="7"/>
        <v>395.84067435231395</v>
      </c>
      <c r="C55">
        <f t="shared" si="8"/>
        <v>2355.2520123962681</v>
      </c>
      <c r="D55">
        <f t="shared" si="9"/>
        <v>0.33250616645594372</v>
      </c>
      <c r="E55">
        <f t="shared" si="10"/>
        <v>3.8304311960530133</v>
      </c>
      <c r="F55">
        <f t="shared" si="11"/>
        <v>-0.94725180143443821</v>
      </c>
      <c r="G55">
        <f t="shared" si="12"/>
        <v>93.75274819856557</v>
      </c>
    </row>
    <row r="56" spans="1:7" x14ac:dyDescent="0.25">
      <c r="A56" s="1">
        <f t="shared" si="13"/>
        <v>64</v>
      </c>
      <c r="B56">
        <f t="shared" si="7"/>
        <v>402.12385965949352</v>
      </c>
      <c r="C56">
        <f t="shared" si="8"/>
        <v>2392.6369649739863</v>
      </c>
      <c r="D56">
        <f t="shared" si="9"/>
        <v>0.3377840421139745</v>
      </c>
      <c r="E56">
        <f t="shared" si="10"/>
        <v>4.0794852186404675</v>
      </c>
      <c r="F56">
        <f t="shared" si="11"/>
        <v>-0.85491424344717692</v>
      </c>
      <c r="G56">
        <f t="shared" si="12"/>
        <v>93.84508575655282</v>
      </c>
    </row>
    <row r="57" spans="1:7" x14ac:dyDescent="0.25">
      <c r="A57" s="1">
        <f t="shared" si="13"/>
        <v>65</v>
      </c>
      <c r="B57">
        <f t="shared" si="7"/>
        <v>408.40704496667308</v>
      </c>
      <c r="C57">
        <f t="shared" si="8"/>
        <v>2430.021917551705</v>
      </c>
      <c r="D57">
        <f t="shared" si="9"/>
        <v>0.34306191777200534</v>
      </c>
      <c r="E57">
        <f t="shared" si="10"/>
        <v>4.3404913443919408</v>
      </c>
      <c r="F57">
        <f t="shared" si="11"/>
        <v>-0.7770152854171426</v>
      </c>
      <c r="G57">
        <f t="shared" si="12"/>
        <v>93.922984714582867</v>
      </c>
    </row>
    <row r="58" spans="1:7" x14ac:dyDescent="0.25">
      <c r="A58" s="1">
        <f t="shared" si="13"/>
        <v>66</v>
      </c>
      <c r="B58">
        <f t="shared" si="7"/>
        <v>414.69023027385271</v>
      </c>
      <c r="C58">
        <f t="shared" si="8"/>
        <v>2467.4068701294236</v>
      </c>
      <c r="D58">
        <f t="shared" si="9"/>
        <v>0.34833979343003624</v>
      </c>
      <c r="E58">
        <f t="shared" si="10"/>
        <v>4.6138259792092517</v>
      </c>
      <c r="F58">
        <f t="shared" si="11"/>
        <v>-0.71170805250561231</v>
      </c>
      <c r="G58">
        <f t="shared" si="12"/>
        <v>93.988291947494389</v>
      </c>
    </row>
    <row r="59" spans="1:7" x14ac:dyDescent="0.25">
      <c r="A59" s="1">
        <f t="shared" si="13"/>
        <v>67</v>
      </c>
      <c r="B59">
        <f t="shared" si="7"/>
        <v>420.97341558103227</v>
      </c>
      <c r="C59">
        <f t="shared" si="8"/>
        <v>2504.7918227071423</v>
      </c>
      <c r="D59">
        <f t="shared" si="9"/>
        <v>0.35361766908806708</v>
      </c>
      <c r="E59">
        <f t="shared" si="10"/>
        <v>4.8998713647446346</v>
      </c>
      <c r="F59">
        <f t="shared" si="11"/>
        <v>-0.65731605556131378</v>
      </c>
      <c r="G59">
        <f t="shared" si="12"/>
        <v>94.042683944438693</v>
      </c>
    </row>
    <row r="60" spans="1:7" x14ac:dyDescent="0.25">
      <c r="A60" s="1">
        <f t="shared" si="13"/>
        <v>68</v>
      </c>
      <c r="B60">
        <f t="shared" si="7"/>
        <v>427.25660088821189</v>
      </c>
      <c r="C60">
        <f t="shared" si="8"/>
        <v>2542.1767752848609</v>
      </c>
      <c r="D60">
        <f t="shared" si="9"/>
        <v>0.35889554474609797</v>
      </c>
      <c r="E60">
        <f t="shared" si="10"/>
        <v>5.1990155784007328</v>
      </c>
      <c r="F60">
        <f t="shared" si="11"/>
        <v>-0.61233382226484923</v>
      </c>
      <c r="G60">
        <f t="shared" si="12"/>
        <v>94.087666177735159</v>
      </c>
    </row>
    <row r="61" spans="1:7" x14ac:dyDescent="0.25">
      <c r="A61" s="1">
        <f t="shared" si="13"/>
        <v>69</v>
      </c>
      <c r="B61">
        <f t="shared" si="7"/>
        <v>433.53978619539146</v>
      </c>
      <c r="C61">
        <f t="shared" si="8"/>
        <v>2579.5617278625791</v>
      </c>
      <c r="D61">
        <f t="shared" si="9"/>
        <v>0.36417342040412881</v>
      </c>
      <c r="E61">
        <f t="shared" si="10"/>
        <v>5.511652533330615</v>
      </c>
      <c r="F61">
        <f t="shared" si="11"/>
        <v>-0.57542187757634977</v>
      </c>
      <c r="G61">
        <f t="shared" si="12"/>
        <v>94.124578122423657</v>
      </c>
    </row>
    <row r="62" spans="1:7" x14ac:dyDescent="0.25">
      <c r="A62" s="1">
        <f t="shared" si="13"/>
        <v>70</v>
      </c>
      <c r="B62">
        <f t="shared" si="7"/>
        <v>439.82297150257102</v>
      </c>
      <c r="C62">
        <f t="shared" si="8"/>
        <v>2616.9466804402978</v>
      </c>
      <c r="D62">
        <f t="shared" si="9"/>
        <v>0.36945129606215965</v>
      </c>
      <c r="E62">
        <f t="shared" si="10"/>
        <v>5.838181978437758</v>
      </c>
      <c r="F62">
        <f t="shared" si="11"/>
        <v>-0.54539781754927041</v>
      </c>
      <c r="G62">
        <f t="shared" si="12"/>
        <v>94.154602182450731</v>
      </c>
    </row>
    <row r="63" spans="1:7" x14ac:dyDescent="0.25">
      <c r="A63" s="1">
        <f t="shared" si="13"/>
        <v>71</v>
      </c>
      <c r="B63">
        <f t="shared" si="7"/>
        <v>446.10615680975064</v>
      </c>
      <c r="C63">
        <f t="shared" si="8"/>
        <v>2654.3316330180164</v>
      </c>
      <c r="D63">
        <f t="shared" si="9"/>
        <v>0.37472917172019049</v>
      </c>
      <c r="E63">
        <f t="shared" si="10"/>
        <v>6.1790094983760611</v>
      </c>
      <c r="F63">
        <f t="shared" si="11"/>
        <v>-0.52122493172197393</v>
      </c>
      <c r="G63">
        <f t="shared" si="12"/>
        <v>94.178775068278028</v>
      </c>
    </row>
    <row r="64" spans="1:7" x14ac:dyDescent="0.25">
      <c r="A64" s="1">
        <f t="shared" si="13"/>
        <v>72</v>
      </c>
      <c r="B64">
        <f t="shared" si="7"/>
        <v>452.38934211693021</v>
      </c>
      <c r="C64">
        <f t="shared" si="8"/>
        <v>2691.7165855957346</v>
      </c>
      <c r="D64">
        <f t="shared" si="9"/>
        <v>0.38000704737822133</v>
      </c>
      <c r="E64">
        <f t="shared" si="10"/>
        <v>6.53454651354983</v>
      </c>
      <c r="F64">
        <f t="shared" si="11"/>
        <v>-0.50199952362488109</v>
      </c>
      <c r="G64">
        <f t="shared" si="12"/>
        <v>94.198000476375128</v>
      </c>
    </row>
    <row r="65" spans="1:7" x14ac:dyDescent="0.25">
      <c r="A65" s="1">
        <f t="shared" si="13"/>
        <v>73</v>
      </c>
      <c r="B65">
        <f t="shared" si="7"/>
        <v>458.67252742410977</v>
      </c>
      <c r="C65">
        <f t="shared" si="8"/>
        <v>2729.1015381734533</v>
      </c>
      <c r="D65">
        <f t="shared" si="9"/>
        <v>0.38528492303625217</v>
      </c>
      <c r="E65">
        <f t="shared" si="10"/>
        <v>6.9052102801137982</v>
      </c>
      <c r="F65">
        <f t="shared" si="11"/>
        <v>-0.48693779262534309</v>
      </c>
      <c r="G65">
        <f t="shared" si="12"/>
        <v>94.213062207374662</v>
      </c>
    </row>
    <row r="66" spans="1:7" x14ac:dyDescent="0.25">
      <c r="A66" s="1">
        <f t="shared" si="13"/>
        <v>74</v>
      </c>
      <c r="B66">
        <f t="shared" ref="B66:B97" si="14">2*PI()*F</f>
        <v>464.9557127312894</v>
      </c>
      <c r="C66">
        <f t="shared" ref="C66:C97" si="15">ω*Re</f>
        <v>2766.4864907511719</v>
      </c>
      <c r="D66">
        <f t="shared" ref="D66:D97" si="16">ω*Le</f>
        <v>0.39056279869428306</v>
      </c>
      <c r="E66">
        <f t="shared" ref="E66:E97" si="17">(F/Fb)^4</f>
        <v>7.2914238899731041</v>
      </c>
      <c r="F66">
        <f t="shared" ref="F66:F97" si="18">20*LOG(AA/SQRT(((((F/Fb)^4)-(CK*((F/Fb)^2))+AK)^2)+((F/Fb)^2)*(((DK*((F/Fb)^2))-BK)^2)),10)</f>
        <v>-0.47536289238676355</v>
      </c>
      <c r="G66">
        <f t="shared" ref="G66:G97" si="19">dBspl283+AF</f>
        <v>94.224637107613233</v>
      </c>
    </row>
    <row r="67" spans="1:7" x14ac:dyDescent="0.25">
      <c r="A67" s="1">
        <f t="shared" ref="A67:A92" si="20">A66+k</f>
        <v>75</v>
      </c>
      <c r="B67">
        <f t="shared" si="14"/>
        <v>471.23889803846896</v>
      </c>
      <c r="C67">
        <f t="shared" si="15"/>
        <v>2803.8714433288906</v>
      </c>
      <c r="D67">
        <f t="shared" si="16"/>
        <v>0.3958406743523139</v>
      </c>
      <c r="E67">
        <f t="shared" si="17"/>
        <v>7.6936162707833082</v>
      </c>
      <c r="F67">
        <f t="shared" si="18"/>
        <v>-0.46669257856212948</v>
      </c>
      <c r="G67">
        <f t="shared" si="19"/>
        <v>94.233307421437871</v>
      </c>
    </row>
    <row r="68" spans="1:7" x14ac:dyDescent="0.25">
      <c r="A68" s="1">
        <f t="shared" si="20"/>
        <v>76</v>
      </c>
      <c r="B68">
        <f t="shared" si="14"/>
        <v>477.52208334564853</v>
      </c>
      <c r="C68">
        <f t="shared" si="15"/>
        <v>2841.2563959066088</v>
      </c>
      <c r="D68">
        <f t="shared" si="16"/>
        <v>0.40111855001034474</v>
      </c>
      <c r="E68">
        <f t="shared" si="17"/>
        <v>8.1122221859503849</v>
      </c>
      <c r="F68">
        <f t="shared" si="18"/>
        <v>-0.46042770031787167</v>
      </c>
      <c r="G68">
        <f t="shared" si="19"/>
        <v>94.239572299682138</v>
      </c>
    </row>
    <row r="69" spans="1:7" x14ac:dyDescent="0.25">
      <c r="A69" s="1">
        <f t="shared" si="20"/>
        <v>77</v>
      </c>
      <c r="B69">
        <f t="shared" si="14"/>
        <v>483.80526865282815</v>
      </c>
      <c r="C69">
        <f t="shared" si="15"/>
        <v>2878.6413484843274</v>
      </c>
      <c r="D69">
        <f t="shared" si="16"/>
        <v>0.40639642566837558</v>
      </c>
      <c r="E69">
        <f t="shared" si="17"/>
        <v>8.5476822346307237</v>
      </c>
      <c r="F69">
        <f t="shared" si="18"/>
        <v>-0.45614167212349815</v>
      </c>
      <c r="G69">
        <f t="shared" si="19"/>
        <v>94.243858327876509</v>
      </c>
    </row>
    <row r="70" spans="1:7" x14ac:dyDescent="0.25">
      <c r="A70" s="1">
        <f t="shared" si="20"/>
        <v>78</v>
      </c>
      <c r="B70">
        <f t="shared" si="14"/>
        <v>490.08845396000771</v>
      </c>
      <c r="C70">
        <f t="shared" si="15"/>
        <v>2916.0263010620461</v>
      </c>
      <c r="D70">
        <f t="shared" si="16"/>
        <v>0.41167430132640642</v>
      </c>
      <c r="E70">
        <f t="shared" si="17"/>
        <v>9.0004428517311297</v>
      </c>
      <c r="F70">
        <f t="shared" si="18"/>
        <v>-0.45347097744543341</v>
      </c>
      <c r="G70">
        <f t="shared" si="19"/>
        <v>94.246529022554569</v>
      </c>
    </row>
    <row r="71" spans="1:7" x14ac:dyDescent="0.25">
      <c r="A71" s="1">
        <f t="shared" si="20"/>
        <v>79</v>
      </c>
      <c r="B71">
        <f t="shared" si="14"/>
        <v>496.37163926718733</v>
      </c>
      <c r="C71">
        <f t="shared" si="15"/>
        <v>2953.4112536397647</v>
      </c>
      <c r="D71">
        <f t="shared" si="16"/>
        <v>0.41695217698443732</v>
      </c>
      <c r="E71">
        <f t="shared" si="17"/>
        <v>9.4709563079088266</v>
      </c>
      <c r="F71">
        <f t="shared" si="18"/>
        <v>-0.45210669779595147</v>
      </c>
      <c r="G71">
        <f t="shared" si="19"/>
        <v>94.247893302204048</v>
      </c>
    </row>
    <row r="72" spans="1:7" x14ac:dyDescent="0.25">
      <c r="A72" s="1">
        <f t="shared" si="20"/>
        <v>80</v>
      </c>
      <c r="B72">
        <f t="shared" si="14"/>
        <v>502.6548245743669</v>
      </c>
      <c r="C72">
        <f t="shared" si="15"/>
        <v>2990.7962062174834</v>
      </c>
      <c r="D72">
        <f t="shared" si="16"/>
        <v>0.42223005264246816</v>
      </c>
      <c r="E72">
        <f t="shared" si="17"/>
        <v>9.9596807095714492</v>
      </c>
      <c r="F72">
        <f t="shared" si="18"/>
        <v>-0.45178702280759531</v>
      </c>
      <c r="G72">
        <f t="shared" si="19"/>
        <v>94.248212977192409</v>
      </c>
    </row>
    <row r="73" spans="1:7" x14ac:dyDescent="0.25">
      <c r="A73" s="1">
        <f t="shared" si="20"/>
        <v>81</v>
      </c>
      <c r="B73">
        <f t="shared" si="14"/>
        <v>508.93800988154646</v>
      </c>
      <c r="C73">
        <f t="shared" si="15"/>
        <v>3028.1811587952016</v>
      </c>
      <c r="D73">
        <f t="shared" si="16"/>
        <v>0.427507928300499</v>
      </c>
      <c r="E73">
        <f t="shared" si="17"/>
        <v>10.467079998877054</v>
      </c>
      <c r="F73">
        <f t="shared" si="18"/>
        <v>-0.4522906743434929</v>
      </c>
      <c r="G73">
        <f t="shared" si="19"/>
        <v>94.247709325656515</v>
      </c>
    </row>
    <row r="74" spans="1:7" x14ac:dyDescent="0.25">
      <c r="A74" s="1">
        <f t="shared" si="20"/>
        <v>82</v>
      </c>
      <c r="B74">
        <f t="shared" si="14"/>
        <v>515.22119518872603</v>
      </c>
      <c r="C74">
        <f t="shared" si="15"/>
        <v>3065.5661113729197</v>
      </c>
      <c r="D74">
        <f t="shared" si="16"/>
        <v>0.43278580395852984</v>
      </c>
      <c r="E74">
        <f t="shared" si="17"/>
        <v>10.993623953734112</v>
      </c>
      <c r="F74">
        <f t="shared" si="18"/>
        <v>-0.45343116583218207</v>
      </c>
      <c r="G74">
        <f t="shared" si="19"/>
        <v>94.246568834167817</v>
      </c>
    </row>
    <row r="75" spans="1:7" x14ac:dyDescent="0.25">
      <c r="A75" s="1">
        <f t="shared" si="20"/>
        <v>83</v>
      </c>
      <c r="B75">
        <f t="shared" si="14"/>
        <v>521.50438049590571</v>
      </c>
      <c r="C75">
        <f t="shared" si="15"/>
        <v>3102.9510639506389</v>
      </c>
      <c r="D75">
        <f t="shared" si="16"/>
        <v>0.43806367961656073</v>
      </c>
      <c r="E75">
        <f t="shared" si="17"/>
        <v>11.539788187801504</v>
      </c>
      <c r="F75">
        <f t="shared" si="18"/>
        <v>-0.45505181369671827</v>
      </c>
      <c r="G75">
        <f t="shared" si="19"/>
        <v>94.24494818630329</v>
      </c>
    </row>
    <row r="76" spans="1:7" x14ac:dyDescent="0.25">
      <c r="A76" s="1">
        <f t="shared" si="20"/>
        <v>84</v>
      </c>
      <c r="B76">
        <f t="shared" si="14"/>
        <v>527.78756580308527</v>
      </c>
      <c r="C76">
        <f t="shared" si="15"/>
        <v>3140.3360165283575</v>
      </c>
      <c r="D76">
        <f t="shared" si="16"/>
        <v>0.44334155527459157</v>
      </c>
      <c r="E76">
        <f t="shared" si="17"/>
        <v>12.106054150488532</v>
      </c>
      <c r="F76">
        <f t="shared" si="18"/>
        <v>-0.45702141841403288</v>
      </c>
      <c r="G76">
        <f t="shared" si="19"/>
        <v>94.242978581585973</v>
      </c>
    </row>
    <row r="77" spans="1:7" x14ac:dyDescent="0.25">
      <c r="A77" s="1">
        <f t="shared" si="20"/>
        <v>85</v>
      </c>
      <c r="B77">
        <f t="shared" si="14"/>
        <v>534.07075111026484</v>
      </c>
      <c r="C77">
        <f t="shared" si="15"/>
        <v>3177.7209691060757</v>
      </c>
      <c r="D77">
        <f t="shared" si="16"/>
        <v>0.44861943093262241</v>
      </c>
      <c r="E77">
        <f t="shared" si="17"/>
        <v>12.692909126954909</v>
      </c>
      <c r="F77">
        <f t="shared" si="18"/>
        <v>-0.45923053654588014</v>
      </c>
      <c r="G77">
        <f t="shared" si="19"/>
        <v>94.240769463454129</v>
      </c>
    </row>
    <row r="78" spans="1:7" x14ac:dyDescent="0.25">
      <c r="A78" s="1">
        <f t="shared" si="20"/>
        <v>86</v>
      </c>
      <c r="B78">
        <f t="shared" si="14"/>
        <v>540.3539364174444</v>
      </c>
      <c r="C78">
        <f t="shared" si="15"/>
        <v>3215.1059216837943</v>
      </c>
      <c r="D78">
        <f t="shared" si="16"/>
        <v>0.45389730659065325</v>
      </c>
      <c r="E78">
        <f t="shared" si="17"/>
        <v>13.300846238110774</v>
      </c>
      <c r="F78">
        <f t="shared" si="18"/>
        <v>-0.46158827070779584</v>
      </c>
      <c r="G78">
        <f t="shared" si="19"/>
        <v>94.23841172929221</v>
      </c>
    </row>
    <row r="79" spans="1:7" x14ac:dyDescent="0.25">
      <c r="A79" s="1">
        <f t="shared" si="20"/>
        <v>87</v>
      </c>
      <c r="B79">
        <f t="shared" si="14"/>
        <v>546.63712172462397</v>
      </c>
      <c r="C79">
        <f t="shared" si="15"/>
        <v>3252.4908742615125</v>
      </c>
      <c r="D79">
        <f t="shared" si="16"/>
        <v>0.45917518224868409</v>
      </c>
      <c r="E79">
        <f t="shared" si="17"/>
        <v>13.930364440616671</v>
      </c>
      <c r="F79">
        <f t="shared" si="18"/>
        <v>-0.46401951097185357</v>
      </c>
      <c r="G79">
        <f t="shared" si="19"/>
        <v>94.235980489028151</v>
      </c>
    </row>
    <row r="80" spans="1:7" x14ac:dyDescent="0.25">
      <c r="A80" s="1">
        <f t="shared" si="20"/>
        <v>88</v>
      </c>
      <c r="B80">
        <f t="shared" si="14"/>
        <v>552.92030703180353</v>
      </c>
      <c r="C80">
        <f t="shared" si="15"/>
        <v>3289.8758268392312</v>
      </c>
      <c r="D80">
        <f t="shared" si="16"/>
        <v>0.46445305790671493</v>
      </c>
      <c r="E80">
        <f t="shared" si="17"/>
        <v>14.581968526883559</v>
      </c>
      <c r="F80">
        <f t="shared" si="18"/>
        <v>-0.46646256801634589</v>
      </c>
      <c r="G80">
        <f t="shared" si="19"/>
        <v>94.233537431983663</v>
      </c>
    </row>
    <row r="81" spans="1:7" x14ac:dyDescent="0.25">
      <c r="A81" s="1">
        <f t="shared" si="20"/>
        <v>89</v>
      </c>
      <c r="B81">
        <f t="shared" si="14"/>
        <v>559.20349233898321</v>
      </c>
      <c r="C81">
        <f t="shared" si="15"/>
        <v>3327.2607794169503</v>
      </c>
      <c r="D81">
        <f t="shared" si="16"/>
        <v>0.46973093356474588</v>
      </c>
      <c r="E81">
        <f t="shared" si="17"/>
        <v>15.256169125072825</v>
      </c>
      <c r="F81">
        <f t="shared" si="18"/>
        <v>-0.46886714504284882</v>
      </c>
      <c r="G81">
        <f t="shared" si="19"/>
        <v>94.231132854957153</v>
      </c>
    </row>
    <row r="82" spans="1:7" x14ac:dyDescent="0.25">
      <c r="A82" s="1">
        <f t="shared" si="20"/>
        <v>90</v>
      </c>
      <c r="B82">
        <f t="shared" si="14"/>
        <v>565.48667764616278</v>
      </c>
      <c r="C82">
        <f t="shared" si="15"/>
        <v>3364.6457319946685</v>
      </c>
      <c r="D82">
        <f t="shared" si="16"/>
        <v>0.47500880922277666</v>
      </c>
      <c r="E82">
        <f t="shared" si="17"/>
        <v>15.953482699096259</v>
      </c>
      <c r="F82">
        <f t="shared" si="18"/>
        <v>-0.47119260183518763</v>
      </c>
      <c r="G82">
        <f t="shared" si="19"/>
        <v>94.228807398164818</v>
      </c>
    </row>
    <row r="83" spans="1:7" x14ac:dyDescent="0.25">
      <c r="A83" s="1">
        <f t="shared" si="20"/>
        <v>91</v>
      </c>
      <c r="B83">
        <f t="shared" si="14"/>
        <v>571.76986295334234</v>
      </c>
      <c r="C83">
        <f t="shared" si="15"/>
        <v>3402.0306845723871</v>
      </c>
      <c r="D83">
        <f t="shared" si="16"/>
        <v>0.4802866848808075</v>
      </c>
      <c r="E83">
        <f t="shared" si="17"/>
        <v>16.674431548616081</v>
      </c>
      <c r="F83">
        <f t="shared" si="18"/>
        <v>-0.473406470200332</v>
      </c>
      <c r="G83">
        <f t="shared" si="19"/>
        <v>94.226593529799672</v>
      </c>
    </row>
    <row r="84" spans="1:7" x14ac:dyDescent="0.25">
      <c r="A84" s="1">
        <f t="shared" si="20"/>
        <v>92</v>
      </c>
      <c r="B84">
        <f t="shared" si="14"/>
        <v>578.0530482605219</v>
      </c>
      <c r="C84">
        <f t="shared" si="15"/>
        <v>3439.4156371501053</v>
      </c>
      <c r="D84">
        <f t="shared" si="16"/>
        <v>0.48556456053883834</v>
      </c>
      <c r="E84">
        <f t="shared" si="17"/>
        <v>17.419543809044903</v>
      </c>
      <c r="F84">
        <f t="shared" si="18"/>
        <v>-0.47548318534574963</v>
      </c>
      <c r="G84">
        <f t="shared" si="19"/>
        <v>94.224516814654251</v>
      </c>
    </row>
    <row r="85" spans="1:7" x14ac:dyDescent="0.25">
      <c r="A85" s="1">
        <f t="shared" si="20"/>
        <v>93</v>
      </c>
      <c r="B85">
        <f t="shared" si="14"/>
        <v>584.33623356770147</v>
      </c>
      <c r="C85">
        <f t="shared" si="15"/>
        <v>3476.800589727824</v>
      </c>
      <c r="D85">
        <f t="shared" si="16"/>
        <v>0.49084243619686918</v>
      </c>
      <c r="E85">
        <f t="shared" si="17"/>
        <v>18.189353451545788</v>
      </c>
      <c r="F85">
        <f t="shared" si="18"/>
        <v>-0.47740300249707207</v>
      </c>
      <c r="G85">
        <f t="shared" si="19"/>
        <v>94.222596997502933</v>
      </c>
    </row>
    <row r="86" spans="1:7" x14ac:dyDescent="0.25">
      <c r="A86" s="1">
        <f t="shared" si="20"/>
        <v>94</v>
      </c>
      <c r="B86">
        <f t="shared" si="14"/>
        <v>590.61941887488115</v>
      </c>
      <c r="C86">
        <f t="shared" si="15"/>
        <v>3514.1855423055431</v>
      </c>
      <c r="D86">
        <f t="shared" si="16"/>
        <v>0.49612031185490013</v>
      </c>
      <c r="E86">
        <f t="shared" si="17"/>
        <v>18.984400283032155</v>
      </c>
      <c r="F86">
        <f t="shared" si="18"/>
        <v>-0.47915107225945286</v>
      </c>
      <c r="G86">
        <f t="shared" si="19"/>
        <v>94.220848927740548</v>
      </c>
    </row>
    <row r="87" spans="1:7" x14ac:dyDescent="0.25">
      <c r="A87" s="1">
        <f t="shared" si="20"/>
        <v>95</v>
      </c>
      <c r="B87">
        <f t="shared" si="14"/>
        <v>596.90260418206071</v>
      </c>
      <c r="C87">
        <f t="shared" si="15"/>
        <v>3551.5704948832613</v>
      </c>
      <c r="D87">
        <f t="shared" si="16"/>
        <v>0.50139818751293097</v>
      </c>
      <c r="E87">
        <f t="shared" si="17"/>
        <v>19.80522994616793</v>
      </c>
      <c r="F87">
        <f t="shared" si="18"/>
        <v>-0.48071665190967972</v>
      </c>
      <c r="G87">
        <f t="shared" si="19"/>
        <v>94.219283348090329</v>
      </c>
    </row>
    <row r="88" spans="1:7" x14ac:dyDescent="0.25">
      <c r="A88" s="1">
        <f t="shared" si="20"/>
        <v>96</v>
      </c>
      <c r="B88">
        <f t="shared" si="14"/>
        <v>603.18578948924028</v>
      </c>
      <c r="C88">
        <f t="shared" si="15"/>
        <v>3588.9554474609799</v>
      </c>
      <c r="D88">
        <f t="shared" si="16"/>
        <v>0.50667606317096181</v>
      </c>
      <c r="E88">
        <f t="shared" si="17"/>
        <v>20.652393919367359</v>
      </c>
      <c r="F88">
        <f t="shared" si="18"/>
        <v>-0.48209243301706561</v>
      </c>
      <c r="G88">
        <f t="shared" si="19"/>
        <v>94.21790756698293</v>
      </c>
    </row>
    <row r="89" spans="1:7" x14ac:dyDescent="0.25">
      <c r="A89" s="1">
        <f t="shared" si="20"/>
        <v>97</v>
      </c>
      <c r="B89">
        <f t="shared" si="14"/>
        <v>609.46897479641984</v>
      </c>
      <c r="C89">
        <f t="shared" si="15"/>
        <v>3626.3404000386981</v>
      </c>
      <c r="D89">
        <f t="shared" si="16"/>
        <v>0.51195393882899265</v>
      </c>
      <c r="E89">
        <f t="shared" si="17"/>
        <v>21.526449516795179</v>
      </c>
      <c r="F89">
        <f t="shared" si="18"/>
        <v>-0.48327396857562405</v>
      </c>
      <c r="G89">
        <f t="shared" si="19"/>
        <v>94.216726031424372</v>
      </c>
    </row>
    <row r="90" spans="1:7" x14ac:dyDescent="0.25">
      <c r="A90" s="1">
        <f t="shared" si="20"/>
        <v>98</v>
      </c>
      <c r="B90">
        <f t="shared" si="14"/>
        <v>615.75216010359941</v>
      </c>
      <c r="C90">
        <f t="shared" si="15"/>
        <v>3663.7253526164168</v>
      </c>
      <c r="D90">
        <f t="shared" si="16"/>
        <v>0.51723181448702349</v>
      </c>
      <c r="E90">
        <f t="shared" si="17"/>
        <v>22.427959888366491</v>
      </c>
      <c r="F90">
        <f t="shared" si="18"/>
        <v>-0.48425918523624406</v>
      </c>
      <c r="G90">
        <f t="shared" si="19"/>
        <v>94.215740814763763</v>
      </c>
    </row>
    <row r="91" spans="1:7" x14ac:dyDescent="0.25">
      <c r="A91" s="1">
        <f t="shared" si="20"/>
        <v>99</v>
      </c>
      <c r="B91">
        <f t="shared" si="14"/>
        <v>622.03534541077909</v>
      </c>
      <c r="C91">
        <f t="shared" si="15"/>
        <v>3701.1103051941359</v>
      </c>
      <c r="D91">
        <f t="shared" si="16"/>
        <v>0.52250969014505444</v>
      </c>
      <c r="E91">
        <f t="shared" si="17"/>
        <v>23.357494019746845</v>
      </c>
      <c r="F91">
        <f t="shared" si="18"/>
        <v>-0.48504796829974861</v>
      </c>
      <c r="G91">
        <f t="shared" si="19"/>
        <v>94.21495203170025</v>
      </c>
    </row>
    <row r="92" spans="1:7" x14ac:dyDescent="0.25">
      <c r="A92" s="1">
        <f t="shared" si="20"/>
        <v>100</v>
      </c>
      <c r="B92">
        <f t="shared" si="14"/>
        <v>628.31853071795865</v>
      </c>
      <c r="C92">
        <f t="shared" si="15"/>
        <v>3738.4952577718541</v>
      </c>
      <c r="D92">
        <f t="shared" si="16"/>
        <v>0.52778756580308517</v>
      </c>
      <c r="E92">
        <f t="shared" si="17"/>
        <v>24.315626732352175</v>
      </c>
      <c r="F92">
        <f t="shared" si="18"/>
        <v>-0.48564180891238734</v>
      </c>
      <c r="G92">
        <f t="shared" si="19"/>
        <v>94.214358191087612</v>
      </c>
    </row>
    <row r="93" spans="1:7" x14ac:dyDescent="0.25">
      <c r="A93" s="1">
        <f t="shared" ref="A93:A110" si="21">A92+(k*50)</f>
        <v>150</v>
      </c>
      <c r="B93">
        <f t="shared" si="14"/>
        <v>942.47779607693792</v>
      </c>
      <c r="C93">
        <f t="shared" si="15"/>
        <v>5607.7428866577811</v>
      </c>
      <c r="D93">
        <f t="shared" si="16"/>
        <v>0.79168134870462781</v>
      </c>
      <c r="E93">
        <f t="shared" si="17"/>
        <v>123.09786033253293</v>
      </c>
      <c r="F93">
        <f t="shared" si="18"/>
        <v>-0.38384012425289132</v>
      </c>
      <c r="G93">
        <f t="shared" si="19"/>
        <v>94.316159875747118</v>
      </c>
    </row>
    <row r="94" spans="1:7" x14ac:dyDescent="0.25">
      <c r="A94" s="1">
        <f t="shared" si="21"/>
        <v>200</v>
      </c>
      <c r="B94">
        <f t="shared" si="14"/>
        <v>1256.6370614359173</v>
      </c>
      <c r="C94">
        <f t="shared" si="15"/>
        <v>7476.9905155437082</v>
      </c>
      <c r="D94">
        <f t="shared" si="16"/>
        <v>1.0555751316061703</v>
      </c>
      <c r="E94">
        <f t="shared" si="17"/>
        <v>389.0500277176348</v>
      </c>
      <c r="F94">
        <f t="shared" si="18"/>
        <v>-0.26176096923704867</v>
      </c>
      <c r="G94">
        <f t="shared" si="19"/>
        <v>94.438239030762958</v>
      </c>
    </row>
    <row r="95" spans="1:7" x14ac:dyDescent="0.25">
      <c r="A95" s="1">
        <f t="shared" si="21"/>
        <v>250</v>
      </c>
      <c r="B95">
        <f t="shared" si="14"/>
        <v>1570.7963267948965</v>
      </c>
      <c r="C95">
        <f t="shared" si="15"/>
        <v>9346.2381444296334</v>
      </c>
      <c r="D95">
        <f t="shared" si="16"/>
        <v>1.319468914507713</v>
      </c>
      <c r="E95">
        <f t="shared" si="17"/>
        <v>949.82916923250673</v>
      </c>
      <c r="F95">
        <f t="shared" si="18"/>
        <v>-0.18290402905085504</v>
      </c>
      <c r="G95">
        <f t="shared" si="19"/>
        <v>94.517095970949143</v>
      </c>
    </row>
    <row r="96" spans="1:7" x14ac:dyDescent="0.25">
      <c r="A96" s="1">
        <f t="shared" si="21"/>
        <v>300</v>
      </c>
      <c r="B96">
        <f t="shared" si="14"/>
        <v>1884.9555921538758</v>
      </c>
      <c r="C96">
        <f t="shared" si="15"/>
        <v>11215.485773315562</v>
      </c>
      <c r="D96">
        <f t="shared" si="16"/>
        <v>1.5833626974092556</v>
      </c>
      <c r="E96">
        <f t="shared" si="17"/>
        <v>1969.5657653205269</v>
      </c>
      <c r="F96">
        <f t="shared" si="18"/>
        <v>-0.13319130622497297</v>
      </c>
      <c r="G96">
        <f t="shared" si="19"/>
        <v>94.56680869377503</v>
      </c>
    </row>
    <row r="97" spans="1:7" x14ac:dyDescent="0.25">
      <c r="A97" s="1">
        <f t="shared" si="21"/>
        <v>350</v>
      </c>
      <c r="B97">
        <f t="shared" si="14"/>
        <v>2199.114857512855</v>
      </c>
      <c r="C97">
        <f t="shared" si="15"/>
        <v>13084.733402201487</v>
      </c>
      <c r="D97">
        <f t="shared" si="16"/>
        <v>1.847256480310798</v>
      </c>
      <c r="E97">
        <f t="shared" si="17"/>
        <v>3648.8637365235986</v>
      </c>
      <c r="F97">
        <f t="shared" si="18"/>
        <v>-0.10069043611805507</v>
      </c>
      <c r="G97">
        <f t="shared" si="19"/>
        <v>94.599309563881945</v>
      </c>
    </row>
    <row r="98" spans="1:7" x14ac:dyDescent="0.25">
      <c r="A98" s="1">
        <f t="shared" si="21"/>
        <v>400</v>
      </c>
      <c r="B98">
        <f t="shared" ref="B98:B129" si="22">2*PI()*F</f>
        <v>2513.2741228718346</v>
      </c>
      <c r="C98">
        <f t="shared" ref="C98:C129" si="23">ω*Re</f>
        <v>14953.981031087416</v>
      </c>
      <c r="D98">
        <f t="shared" ref="D98:D129" si="24">ω*Le</f>
        <v>2.1111502632123407</v>
      </c>
      <c r="E98">
        <f t="shared" ref="E98:E129" si="25">(F/Fb)^4</f>
        <v>6224.8004434821569</v>
      </c>
      <c r="F98">
        <f t="shared" ref="F98:F129" si="26">20*LOG(AA/SQRT(((((F/Fb)^4)-(CK*((F/Fb)^2))+AK)^2)+((F/Fb)^2)*(((DK*((F/Fb)^2))-BK)^2)),10)</f>
        <v>-7.8532441528770064E-2</v>
      </c>
      <c r="G98">
        <f t="shared" ref="G98:G129" si="27">dBspl283+AF</f>
        <v>94.621467558471238</v>
      </c>
    </row>
    <row r="99" spans="1:7" x14ac:dyDescent="0.25">
      <c r="A99" s="1">
        <f t="shared" si="21"/>
        <v>450</v>
      </c>
      <c r="B99">
        <f t="shared" si="22"/>
        <v>2827.4333882308138</v>
      </c>
      <c r="C99">
        <f t="shared" si="23"/>
        <v>16823.228659973342</v>
      </c>
      <c r="D99">
        <f t="shared" si="24"/>
        <v>2.3750440461138833</v>
      </c>
      <c r="E99">
        <f t="shared" si="25"/>
        <v>9970.9266869351632</v>
      </c>
      <c r="F99">
        <f t="shared" si="26"/>
        <v>-6.2843023594129119E-2</v>
      </c>
      <c r="G99">
        <f t="shared" si="27"/>
        <v>94.637156976405876</v>
      </c>
    </row>
    <row r="100" spans="1:7" x14ac:dyDescent="0.25">
      <c r="A100" s="1">
        <f t="shared" si="21"/>
        <v>500</v>
      </c>
      <c r="B100">
        <f t="shared" si="22"/>
        <v>3141.5926535897929</v>
      </c>
      <c r="C100">
        <f t="shared" si="23"/>
        <v>18692.476288859267</v>
      </c>
      <c r="D100">
        <f t="shared" si="24"/>
        <v>2.638937829015426</v>
      </c>
      <c r="E100">
        <f t="shared" si="25"/>
        <v>15197.266707720108</v>
      </c>
      <c r="F100">
        <f t="shared" si="26"/>
        <v>-5.1367044053851396E-2</v>
      </c>
      <c r="G100">
        <f t="shared" si="27"/>
        <v>94.648632955946155</v>
      </c>
    </row>
    <row r="101" spans="1:7" x14ac:dyDescent="0.25">
      <c r="A101" s="1">
        <f t="shared" si="21"/>
        <v>550</v>
      </c>
      <c r="B101">
        <f t="shared" si="22"/>
        <v>3455.7519189487725</v>
      </c>
      <c r="C101">
        <f t="shared" si="23"/>
        <v>20561.723917745196</v>
      </c>
      <c r="D101">
        <f t="shared" si="24"/>
        <v>2.9028316119169686</v>
      </c>
      <c r="E101">
        <f t="shared" si="25"/>
        <v>22250.318186773002</v>
      </c>
      <c r="F101">
        <f t="shared" si="26"/>
        <v>-4.273815763541608E-2</v>
      </c>
      <c r="G101">
        <f t="shared" si="27"/>
        <v>94.657261842364591</v>
      </c>
    </row>
    <row r="102" spans="1:7" x14ac:dyDescent="0.25">
      <c r="A102" s="1">
        <f t="shared" si="21"/>
        <v>600</v>
      </c>
      <c r="B102">
        <f t="shared" si="22"/>
        <v>3769.9111843077517</v>
      </c>
      <c r="C102">
        <f t="shared" si="23"/>
        <v>22430.971546631125</v>
      </c>
      <c r="D102">
        <f t="shared" si="24"/>
        <v>3.1667253948185112</v>
      </c>
      <c r="E102">
        <f t="shared" si="25"/>
        <v>31513.052245128431</v>
      </c>
      <c r="F102">
        <f t="shared" si="26"/>
        <v>-3.6095810702160655E-2</v>
      </c>
      <c r="G102">
        <f t="shared" si="27"/>
        <v>94.663904189297838</v>
      </c>
    </row>
    <row r="103" spans="1:7" x14ac:dyDescent="0.25">
      <c r="A103" s="1">
        <f t="shared" si="21"/>
        <v>650</v>
      </c>
      <c r="B103">
        <f t="shared" si="22"/>
        <v>4084.0704496667308</v>
      </c>
      <c r="C103">
        <f t="shared" si="23"/>
        <v>24300.21917551705</v>
      </c>
      <c r="D103">
        <f t="shared" si="24"/>
        <v>3.4306191777200534</v>
      </c>
      <c r="E103">
        <f t="shared" si="25"/>
        <v>43404.913443919417</v>
      </c>
      <c r="F103">
        <f t="shared" si="26"/>
        <v>-3.08786797440261E-2</v>
      </c>
      <c r="G103">
        <f t="shared" si="27"/>
        <v>94.669121320255982</v>
      </c>
    </row>
    <row r="104" spans="1:7" x14ac:dyDescent="0.25">
      <c r="A104" s="1">
        <f t="shared" si="21"/>
        <v>700</v>
      </c>
      <c r="B104">
        <f t="shared" si="22"/>
        <v>4398.22971502571</v>
      </c>
      <c r="C104">
        <f t="shared" si="23"/>
        <v>26169.466804402975</v>
      </c>
      <c r="D104">
        <f t="shared" si="24"/>
        <v>3.6945129606215961</v>
      </c>
      <c r="E104">
        <f t="shared" si="25"/>
        <v>58381.819784377578</v>
      </c>
      <c r="F104">
        <f t="shared" si="26"/>
        <v>-2.670908114484831E-2</v>
      </c>
      <c r="G104">
        <f t="shared" si="27"/>
        <v>94.673290918855159</v>
      </c>
    </row>
    <row r="105" spans="1:7" x14ac:dyDescent="0.25">
      <c r="A105" s="1">
        <f t="shared" si="21"/>
        <v>750</v>
      </c>
      <c r="B105">
        <f t="shared" si="22"/>
        <v>4712.3889803846896</v>
      </c>
      <c r="C105">
        <f t="shared" si="23"/>
        <v>28038.714433288904</v>
      </c>
      <c r="D105">
        <f t="shared" si="24"/>
        <v>3.9584067435231387</v>
      </c>
      <c r="E105">
        <f t="shared" si="25"/>
        <v>76936.162707833078</v>
      </c>
      <c r="F105">
        <f t="shared" si="26"/>
        <v>-2.332584542707624E-2</v>
      </c>
      <c r="G105">
        <f t="shared" si="27"/>
        <v>94.676674154572922</v>
      </c>
    </row>
    <row r="106" spans="1:7" x14ac:dyDescent="0.25">
      <c r="A106" s="1">
        <f t="shared" si="21"/>
        <v>800</v>
      </c>
      <c r="B106">
        <f t="shared" si="22"/>
        <v>5026.5482457436692</v>
      </c>
      <c r="C106">
        <f t="shared" si="23"/>
        <v>29907.962062174833</v>
      </c>
      <c r="D106">
        <f t="shared" si="24"/>
        <v>4.2223005264246813</v>
      </c>
      <c r="E106">
        <f t="shared" si="25"/>
        <v>99596.80709571451</v>
      </c>
      <c r="F106">
        <f t="shared" si="26"/>
        <v>-2.0543962183347756E-2</v>
      </c>
      <c r="G106">
        <f t="shared" si="27"/>
        <v>94.679456037816649</v>
      </c>
    </row>
    <row r="107" spans="1:7" x14ac:dyDescent="0.25">
      <c r="A107" s="1">
        <f t="shared" si="21"/>
        <v>850</v>
      </c>
      <c r="B107">
        <f t="shared" si="22"/>
        <v>5340.7075111026479</v>
      </c>
      <c r="C107">
        <f t="shared" si="23"/>
        <v>31777.209691060754</v>
      </c>
      <c r="D107">
        <f t="shared" si="24"/>
        <v>4.4861943093262235</v>
      </c>
      <c r="E107">
        <f t="shared" si="25"/>
        <v>126929.09126954911</v>
      </c>
      <c r="F107">
        <f t="shared" si="26"/>
        <v>-1.8229541747209664E-2</v>
      </c>
      <c r="G107">
        <f t="shared" si="27"/>
        <v>94.681770458252799</v>
      </c>
    </row>
    <row r="108" spans="1:7" x14ac:dyDescent="0.25">
      <c r="A108" s="1">
        <f t="shared" si="21"/>
        <v>900</v>
      </c>
      <c r="B108">
        <f t="shared" si="22"/>
        <v>5654.8667764616275</v>
      </c>
      <c r="C108">
        <f t="shared" si="23"/>
        <v>33646.457319946683</v>
      </c>
      <c r="D108">
        <f t="shared" si="24"/>
        <v>4.7500880922277666</v>
      </c>
      <c r="E108">
        <f t="shared" si="25"/>
        <v>159534.82699096261</v>
      </c>
      <c r="F108">
        <f t="shared" si="26"/>
        <v>-1.6283831617160498E-2</v>
      </c>
      <c r="G108">
        <f t="shared" si="27"/>
        <v>94.683716168382844</v>
      </c>
    </row>
    <row r="109" spans="1:7" x14ac:dyDescent="0.25">
      <c r="A109" s="1">
        <f t="shared" si="21"/>
        <v>950</v>
      </c>
      <c r="B109">
        <f t="shared" si="22"/>
        <v>5969.0260418206071</v>
      </c>
      <c r="C109">
        <f t="shared" si="23"/>
        <v>35515.704948832616</v>
      </c>
      <c r="D109">
        <f t="shared" si="24"/>
        <v>5.0139818751293097</v>
      </c>
      <c r="E109">
        <f t="shared" si="25"/>
        <v>198052.29946167921</v>
      </c>
      <c r="F109">
        <f t="shared" si="26"/>
        <v>-1.4632748260783767E-2</v>
      </c>
      <c r="G109">
        <f t="shared" si="27"/>
        <v>94.685367251739223</v>
      </c>
    </row>
    <row r="110" spans="1:7" x14ac:dyDescent="0.25">
      <c r="A110" s="1">
        <f t="shared" si="21"/>
        <v>1000</v>
      </c>
      <c r="B110">
        <f t="shared" si="22"/>
        <v>6283.1853071795858</v>
      </c>
      <c r="C110">
        <f t="shared" si="23"/>
        <v>37384.952577718534</v>
      </c>
      <c r="D110">
        <f t="shared" si="24"/>
        <v>5.2778756580308519</v>
      </c>
      <c r="E110">
        <f t="shared" si="25"/>
        <v>243156.26732352172</v>
      </c>
      <c r="F110">
        <f t="shared" si="26"/>
        <v>-1.3219860969559641E-2</v>
      </c>
      <c r="G110">
        <f t="shared" si="27"/>
        <v>94.686780139030446</v>
      </c>
    </row>
    <row r="111" spans="1:7" x14ac:dyDescent="0.25">
      <c r="A111" s="1">
        <f t="shared" ref="A111:A150" si="28">A110+(k*100)</f>
        <v>1100</v>
      </c>
      <c r="B111">
        <f t="shared" si="22"/>
        <v>6911.5038378975451</v>
      </c>
      <c r="C111">
        <f t="shared" si="23"/>
        <v>41123.447835490391</v>
      </c>
      <c r="D111">
        <f t="shared" si="24"/>
        <v>5.8056632238339372</v>
      </c>
      <c r="E111">
        <f t="shared" si="25"/>
        <v>356005.09098836803</v>
      </c>
      <c r="F111">
        <f t="shared" si="26"/>
        <v>-1.0943859269004888E-2</v>
      </c>
      <c r="G111">
        <f t="shared" si="27"/>
        <v>94.689056140730997</v>
      </c>
    </row>
    <row r="112" spans="1:7" x14ac:dyDescent="0.25">
      <c r="A112" s="1">
        <f t="shared" si="28"/>
        <v>1200</v>
      </c>
      <c r="B112">
        <f t="shared" si="22"/>
        <v>7539.8223686155034</v>
      </c>
      <c r="C112">
        <f t="shared" si="23"/>
        <v>44861.943093262249</v>
      </c>
      <c r="D112">
        <f t="shared" si="24"/>
        <v>6.3334507896370225</v>
      </c>
      <c r="E112">
        <f t="shared" si="25"/>
        <v>504208.83592205489</v>
      </c>
      <c r="F112">
        <f t="shared" si="26"/>
        <v>-9.2076293275273197E-3</v>
      </c>
      <c r="G112">
        <f t="shared" si="27"/>
        <v>94.690792370672469</v>
      </c>
    </row>
    <row r="113" spans="1:7" x14ac:dyDescent="0.25">
      <c r="A113" s="1">
        <f t="shared" si="28"/>
        <v>1300</v>
      </c>
      <c r="B113">
        <f t="shared" si="22"/>
        <v>8168.1408993334617</v>
      </c>
      <c r="C113">
        <f t="shared" si="23"/>
        <v>48600.438351034099</v>
      </c>
      <c r="D113">
        <f t="shared" si="24"/>
        <v>6.8612383554401069</v>
      </c>
      <c r="E113">
        <f t="shared" si="25"/>
        <v>694478.61510271067</v>
      </c>
      <c r="F113">
        <f t="shared" si="26"/>
        <v>-7.8533527818660086E-3</v>
      </c>
      <c r="G113">
        <f t="shared" si="27"/>
        <v>94.692146647218138</v>
      </c>
    </row>
    <row r="114" spans="1:7" x14ac:dyDescent="0.25">
      <c r="A114" s="1">
        <f t="shared" si="28"/>
        <v>1400</v>
      </c>
      <c r="B114">
        <f t="shared" si="22"/>
        <v>8796.45943005142</v>
      </c>
      <c r="C114">
        <f t="shared" si="23"/>
        <v>52338.93360880595</v>
      </c>
      <c r="D114">
        <f t="shared" si="24"/>
        <v>7.3890259212431921</v>
      </c>
      <c r="E114">
        <f t="shared" si="25"/>
        <v>934109.11655004125</v>
      </c>
      <c r="F114">
        <f t="shared" si="26"/>
        <v>-6.77685378795553E-3</v>
      </c>
      <c r="G114">
        <f t="shared" si="27"/>
        <v>94.693223146212048</v>
      </c>
    </row>
    <row r="115" spans="1:7" x14ac:dyDescent="0.25">
      <c r="A115" s="1">
        <f t="shared" si="28"/>
        <v>1500</v>
      </c>
      <c r="B115">
        <f t="shared" si="22"/>
        <v>9424.7779607693792</v>
      </c>
      <c r="C115">
        <f t="shared" si="23"/>
        <v>56077.428866577808</v>
      </c>
      <c r="D115">
        <f t="shared" si="24"/>
        <v>7.9168134870462774</v>
      </c>
      <c r="E115">
        <f t="shared" si="25"/>
        <v>1230978.6033253293</v>
      </c>
      <c r="F115">
        <f t="shared" si="26"/>
        <v>-5.9071483838962846E-3</v>
      </c>
      <c r="G115">
        <f t="shared" si="27"/>
        <v>94.694092851616105</v>
      </c>
    </row>
    <row r="116" spans="1:7" x14ac:dyDescent="0.25">
      <c r="A116" s="1">
        <f t="shared" si="28"/>
        <v>1600</v>
      </c>
      <c r="B116">
        <f t="shared" si="22"/>
        <v>10053.096491487338</v>
      </c>
      <c r="C116">
        <f t="shared" si="23"/>
        <v>59815.924124349665</v>
      </c>
      <c r="D116">
        <f t="shared" si="24"/>
        <v>8.4446010528493627</v>
      </c>
      <c r="E116">
        <f t="shared" si="25"/>
        <v>1593548.9135314322</v>
      </c>
      <c r="F116">
        <f t="shared" si="26"/>
        <v>-5.1945327860438983E-3</v>
      </c>
      <c r="G116">
        <f t="shared" si="27"/>
        <v>94.694805467213953</v>
      </c>
    </row>
    <row r="117" spans="1:7" x14ac:dyDescent="0.25">
      <c r="A117" s="1">
        <f t="shared" si="28"/>
        <v>1700</v>
      </c>
      <c r="B117">
        <f t="shared" si="22"/>
        <v>10681.415022205296</v>
      </c>
      <c r="C117">
        <f t="shared" si="23"/>
        <v>63554.419382121509</v>
      </c>
      <c r="D117">
        <f t="shared" si="24"/>
        <v>8.9723886186524471</v>
      </c>
      <c r="E117">
        <f t="shared" si="25"/>
        <v>2030865.4603127858</v>
      </c>
      <c r="F117">
        <f t="shared" si="26"/>
        <v>-4.6033708818917886E-3</v>
      </c>
      <c r="G117">
        <f t="shared" si="27"/>
        <v>94.695396629118108</v>
      </c>
    </row>
    <row r="118" spans="1:7" x14ac:dyDescent="0.25">
      <c r="A118" s="1">
        <f t="shared" si="28"/>
        <v>1800</v>
      </c>
      <c r="B118">
        <f t="shared" si="22"/>
        <v>11309.733552923255</v>
      </c>
      <c r="C118">
        <f t="shared" si="23"/>
        <v>67292.914639893366</v>
      </c>
      <c r="D118">
        <f t="shared" si="24"/>
        <v>9.5001761844555332</v>
      </c>
      <c r="E118">
        <f t="shared" si="25"/>
        <v>2552557.2318554018</v>
      </c>
      <c r="F118">
        <f t="shared" si="26"/>
        <v>-4.1075778356065261E-3</v>
      </c>
      <c r="G118">
        <f t="shared" si="27"/>
        <v>94.695892422164391</v>
      </c>
    </row>
    <row r="119" spans="1:7" x14ac:dyDescent="0.25">
      <c r="A119" s="1">
        <f t="shared" si="28"/>
        <v>1900</v>
      </c>
      <c r="B119">
        <f t="shared" si="22"/>
        <v>11938.052083641214</v>
      </c>
      <c r="C119">
        <f t="shared" si="23"/>
        <v>71031.409897665231</v>
      </c>
      <c r="D119">
        <f t="shared" si="24"/>
        <v>10.027963750258619</v>
      </c>
      <c r="E119">
        <f t="shared" si="25"/>
        <v>3168836.7913868674</v>
      </c>
      <c r="F119">
        <f t="shared" si="26"/>
        <v>-3.6877076281221755E-3</v>
      </c>
      <c r="G119">
        <f t="shared" si="27"/>
        <v>94.696312292371886</v>
      </c>
    </row>
    <row r="120" spans="1:7" x14ac:dyDescent="0.25">
      <c r="A120" s="1">
        <f t="shared" si="28"/>
        <v>2000</v>
      </c>
      <c r="B120">
        <f t="shared" si="22"/>
        <v>12566.370614359172</v>
      </c>
      <c r="C120">
        <f t="shared" si="23"/>
        <v>74769.905155437067</v>
      </c>
      <c r="D120">
        <f t="shared" si="24"/>
        <v>10.555751316061704</v>
      </c>
      <c r="E120">
        <f t="shared" si="25"/>
        <v>3890500.2771763476</v>
      </c>
      <c r="F120">
        <f t="shared" si="26"/>
        <v>-3.3290256079222553E-3</v>
      </c>
      <c r="G120">
        <f t="shared" si="27"/>
        <v>94.696670974392077</v>
      </c>
    </row>
    <row r="121" spans="1:7" x14ac:dyDescent="0.25">
      <c r="A121" s="1">
        <f t="shared" si="28"/>
        <v>2100</v>
      </c>
      <c r="B121">
        <f t="shared" si="22"/>
        <v>13194.689145077131</v>
      </c>
      <c r="C121">
        <f t="shared" si="23"/>
        <v>78508.400413208932</v>
      </c>
      <c r="D121">
        <f t="shared" si="24"/>
        <v>11.083538881864788</v>
      </c>
      <c r="E121">
        <f t="shared" si="25"/>
        <v>4728927.4025345817</v>
      </c>
      <c r="F121">
        <f t="shared" si="26"/>
        <v>-3.020203207058422E-3</v>
      </c>
      <c r="G121">
        <f t="shared" si="27"/>
        <v>94.696979796792945</v>
      </c>
    </row>
    <row r="122" spans="1:7" x14ac:dyDescent="0.25">
      <c r="A122" s="1">
        <f t="shared" si="28"/>
        <v>2200</v>
      </c>
      <c r="B122">
        <f t="shared" si="22"/>
        <v>13823.00767579509</v>
      </c>
      <c r="C122">
        <f t="shared" si="23"/>
        <v>82246.895670980783</v>
      </c>
      <c r="D122">
        <f t="shared" si="24"/>
        <v>11.611326447667874</v>
      </c>
      <c r="E122">
        <f t="shared" si="25"/>
        <v>5696081.4558138885</v>
      </c>
      <c r="F122">
        <f t="shared" si="26"/>
        <v>-2.7524156033340002E-3</v>
      </c>
      <c r="G122">
        <f t="shared" si="27"/>
        <v>94.697247584396663</v>
      </c>
    </row>
    <row r="123" spans="1:7" x14ac:dyDescent="0.25">
      <c r="A123" s="1">
        <f t="shared" si="28"/>
        <v>2300</v>
      </c>
      <c r="B123">
        <f t="shared" si="22"/>
        <v>14451.326206513048</v>
      </c>
      <c r="C123">
        <f t="shared" si="23"/>
        <v>85985.390928752633</v>
      </c>
      <c r="D123">
        <f t="shared" si="24"/>
        <v>12.139114013470959</v>
      </c>
      <c r="E123">
        <f t="shared" si="25"/>
        <v>6804509.3004081668</v>
      </c>
      <c r="F123">
        <f t="shared" si="26"/>
        <v>-2.5187062759754008E-3</v>
      </c>
      <c r="G123">
        <f t="shared" si="27"/>
        <v>94.697481293724024</v>
      </c>
    </row>
    <row r="124" spans="1:7" x14ac:dyDescent="0.25">
      <c r="A124" s="1">
        <f t="shared" si="28"/>
        <v>2400</v>
      </c>
      <c r="B124">
        <f t="shared" si="22"/>
        <v>15079.644737231007</v>
      </c>
      <c r="C124">
        <f t="shared" si="23"/>
        <v>89723.886186524498</v>
      </c>
      <c r="D124">
        <f t="shared" si="24"/>
        <v>12.666901579274045</v>
      </c>
      <c r="E124">
        <f t="shared" si="25"/>
        <v>8067341.3747528782</v>
      </c>
      <c r="F124">
        <f t="shared" si="26"/>
        <v>-2.3135319537919479E-3</v>
      </c>
      <c r="G124">
        <f t="shared" si="27"/>
        <v>94.697686468046214</v>
      </c>
    </row>
    <row r="125" spans="1:7" x14ac:dyDescent="0.25">
      <c r="A125" s="1">
        <f t="shared" si="28"/>
        <v>2500</v>
      </c>
      <c r="B125">
        <f t="shared" si="22"/>
        <v>15707.963267948966</v>
      </c>
      <c r="C125">
        <f t="shared" si="23"/>
        <v>93462.381444296348</v>
      </c>
      <c r="D125">
        <f t="shared" si="24"/>
        <v>13.194689145077131</v>
      </c>
      <c r="E125">
        <f t="shared" si="25"/>
        <v>9498291.6923250705</v>
      </c>
      <c r="F125">
        <f t="shared" si="26"/>
        <v>-2.1324317466897376E-3</v>
      </c>
      <c r="G125">
        <f t="shared" si="27"/>
        <v>94.697867568253315</v>
      </c>
    </row>
    <row r="126" spans="1:7" x14ac:dyDescent="0.25">
      <c r="A126" s="1">
        <f t="shared" si="28"/>
        <v>2600</v>
      </c>
      <c r="B126">
        <f t="shared" si="22"/>
        <v>16336.281798666923</v>
      </c>
      <c r="C126">
        <f t="shared" si="23"/>
        <v>97200.876702068199</v>
      </c>
      <c r="D126">
        <f t="shared" si="24"/>
        <v>13.722476710880214</v>
      </c>
      <c r="E126">
        <f t="shared" si="25"/>
        <v>11111657.841643371</v>
      </c>
      <c r="F126">
        <f t="shared" si="26"/>
        <v>-1.9717832050658826E-3</v>
      </c>
      <c r="G126">
        <f t="shared" si="27"/>
        <v>94.698028216794938</v>
      </c>
    </row>
    <row r="127" spans="1:7" x14ac:dyDescent="0.25">
      <c r="A127" s="1">
        <f t="shared" si="28"/>
        <v>2700</v>
      </c>
      <c r="B127">
        <f t="shared" si="22"/>
        <v>16964.600329384884</v>
      </c>
      <c r="C127">
        <f t="shared" si="23"/>
        <v>100939.37195984006</v>
      </c>
      <c r="D127">
        <f t="shared" si="24"/>
        <v>14.250264276683302</v>
      </c>
      <c r="E127">
        <f t="shared" si="25"/>
        <v>12922320.986267975</v>
      </c>
      <c r="F127">
        <f t="shared" si="26"/>
        <v>-1.8286201642431492E-3</v>
      </c>
      <c r="G127">
        <f t="shared" si="27"/>
        <v>94.698171379835756</v>
      </c>
    </row>
    <row r="128" spans="1:7" x14ac:dyDescent="0.25">
      <c r="A128" s="1">
        <f t="shared" si="28"/>
        <v>2800</v>
      </c>
      <c r="B128">
        <f t="shared" si="22"/>
        <v>17592.91886010284</v>
      </c>
      <c r="C128">
        <f t="shared" si="23"/>
        <v>104677.8672176119</v>
      </c>
      <c r="D128">
        <f t="shared" si="24"/>
        <v>14.778051842486384</v>
      </c>
      <c r="E128">
        <f t="shared" si="25"/>
        <v>14945745.86480066</v>
      </c>
      <c r="F128">
        <f t="shared" si="26"/>
        <v>-1.7004951229033234E-3</v>
      </c>
      <c r="G128">
        <f t="shared" si="27"/>
        <v>94.698299504877099</v>
      </c>
    </row>
    <row r="129" spans="1:7" x14ac:dyDescent="0.25">
      <c r="A129" s="1">
        <f t="shared" si="28"/>
        <v>2900</v>
      </c>
      <c r="B129">
        <f t="shared" si="22"/>
        <v>18221.237390820799</v>
      </c>
      <c r="C129">
        <f t="shared" si="23"/>
        <v>108416.36247538376</v>
      </c>
      <c r="D129">
        <f t="shared" si="24"/>
        <v>15.30583940828947</v>
      </c>
      <c r="E129">
        <f t="shared" si="25"/>
        <v>17197980.790884774</v>
      </c>
      <c r="F129">
        <f t="shared" si="26"/>
        <v>-1.5853741379064389E-3</v>
      </c>
      <c r="G129">
        <f t="shared" si="27"/>
        <v>94.6984146258621</v>
      </c>
    </row>
    <row r="130" spans="1:7" x14ac:dyDescent="0.25">
      <c r="A130" s="1">
        <f t="shared" si="28"/>
        <v>3000</v>
      </c>
      <c r="B130">
        <f t="shared" ref="B130:B161" si="29">2*PI()*F</f>
        <v>18849.555921538758</v>
      </c>
      <c r="C130">
        <f t="shared" ref="C130:C161" si="30">ω*Re</f>
        <v>112154.85773315562</v>
      </c>
      <c r="D130">
        <f t="shared" ref="D130:D161" si="31">ω*Le</f>
        <v>15.833626974092555</v>
      </c>
      <c r="E130">
        <f t="shared" ref="E130:E161" si="32">(F/Fb)^4</f>
        <v>19695657.653205268</v>
      </c>
      <c r="F130">
        <f t="shared" ref="F130:F161" si="33">20*LOG(AA/SQRT(((((F/Fb)^4)-(CK*((F/Fb)^2))+AK)^2)+((F/Fb)^2)*(((DK*((F/Fb)^2))-BK)^2)),10)</f>
        <v>-1.4815557456960768E-3</v>
      </c>
      <c r="G130">
        <f t="shared" ref="G130:G161" si="34">dBspl283+AF</f>
        <v>94.698518444254304</v>
      </c>
    </row>
    <row r="131" spans="1:7" x14ac:dyDescent="0.25">
      <c r="A131" s="1">
        <f t="shared" si="28"/>
        <v>3100</v>
      </c>
      <c r="B131">
        <f t="shared" si="29"/>
        <v>19477.874452256718</v>
      </c>
      <c r="C131">
        <f t="shared" si="30"/>
        <v>115893.35299092748</v>
      </c>
      <c r="D131">
        <f t="shared" si="31"/>
        <v>16.361414539895641</v>
      </c>
      <c r="E131">
        <f t="shared" si="32"/>
        <v>22455991.915488627</v>
      </c>
      <c r="F131">
        <f t="shared" si="33"/>
        <v>-1.3876078342912998E-3</v>
      </c>
      <c r="G131">
        <f t="shared" si="34"/>
        <v>94.698612392165714</v>
      </c>
    </row>
    <row r="132" spans="1:7" x14ac:dyDescent="0.25">
      <c r="A132" s="1">
        <f t="shared" si="28"/>
        <v>3200</v>
      </c>
      <c r="B132">
        <f t="shared" si="29"/>
        <v>20106.192982974677</v>
      </c>
      <c r="C132">
        <f t="shared" si="30"/>
        <v>119631.84824869933</v>
      </c>
      <c r="D132">
        <f t="shared" si="31"/>
        <v>16.889202105698725</v>
      </c>
      <c r="E132">
        <f t="shared" si="32"/>
        <v>25496782.616502915</v>
      </c>
      <c r="F132">
        <f t="shared" si="33"/>
        <v>-1.3023180648965369E-3</v>
      </c>
      <c r="G132">
        <f t="shared" si="34"/>
        <v>94.698697681935101</v>
      </c>
    </row>
    <row r="133" spans="1:7" x14ac:dyDescent="0.25">
      <c r="A133" s="1">
        <f t="shared" si="28"/>
        <v>3300</v>
      </c>
      <c r="B133">
        <f t="shared" si="29"/>
        <v>20734.511513692636</v>
      </c>
      <c r="C133">
        <f t="shared" si="30"/>
        <v>123370.34350647118</v>
      </c>
      <c r="D133">
        <f t="shared" si="31"/>
        <v>17.416989671501813</v>
      </c>
      <c r="E133">
        <f t="shared" si="32"/>
        <v>28836412.370057829</v>
      </c>
      <c r="F133">
        <f t="shared" si="33"/>
        <v>-1.2246546194790348E-3</v>
      </c>
      <c r="G133">
        <f t="shared" si="34"/>
        <v>94.698775345380525</v>
      </c>
    </row>
    <row r="134" spans="1:7" x14ac:dyDescent="0.25">
      <c r="A134" s="1">
        <f t="shared" si="28"/>
        <v>3400</v>
      </c>
      <c r="B134">
        <f t="shared" si="29"/>
        <v>21362.830044410592</v>
      </c>
      <c r="C134">
        <f t="shared" si="30"/>
        <v>127108.83876424302</v>
      </c>
      <c r="D134">
        <f t="shared" si="31"/>
        <v>17.944777237304894</v>
      </c>
      <c r="E134">
        <f t="shared" si="32"/>
        <v>32493847.365004573</v>
      </c>
      <c r="F134">
        <f t="shared" si="33"/>
        <v>-1.1537348882491023E-3</v>
      </c>
      <c r="G134">
        <f t="shared" si="34"/>
        <v>94.698846265111754</v>
      </c>
    </row>
    <row r="135" spans="1:7" x14ac:dyDescent="0.25">
      <c r="A135" s="1">
        <f t="shared" si="28"/>
        <v>3500</v>
      </c>
      <c r="B135">
        <f t="shared" si="29"/>
        <v>21991.148575128551</v>
      </c>
      <c r="C135">
        <f t="shared" si="30"/>
        <v>130847.33402201488</v>
      </c>
      <c r="D135">
        <f t="shared" si="31"/>
        <v>18.472564803107982</v>
      </c>
      <c r="E135">
        <f t="shared" si="32"/>
        <v>36488637.365235999</v>
      </c>
      <c r="F135">
        <f t="shared" si="33"/>
        <v>-1.0888003137179724E-3</v>
      </c>
      <c r="G135">
        <f t="shared" si="34"/>
        <v>94.698911199686279</v>
      </c>
    </row>
    <row r="136" spans="1:7" x14ac:dyDescent="0.25">
      <c r="A136" s="1">
        <f t="shared" si="28"/>
        <v>3600</v>
      </c>
      <c r="B136">
        <f t="shared" si="29"/>
        <v>22619.46710584651</v>
      </c>
      <c r="C136">
        <f t="shared" si="30"/>
        <v>134585.82927978673</v>
      </c>
      <c r="D136">
        <f t="shared" si="31"/>
        <v>19.000352368911066</v>
      </c>
      <c r="E136">
        <f t="shared" si="32"/>
        <v>40840915.709686428</v>
      </c>
      <c r="F136">
        <f t="shared" si="33"/>
        <v>-1.0291960460722172E-3</v>
      </c>
      <c r="G136">
        <f t="shared" si="34"/>
        <v>94.698970803953927</v>
      </c>
    </row>
    <row r="137" spans="1:7" x14ac:dyDescent="0.25">
      <c r="A137" s="1">
        <f t="shared" si="28"/>
        <v>3700</v>
      </c>
      <c r="B137">
        <f t="shared" si="29"/>
        <v>23247.785636564469</v>
      </c>
      <c r="C137">
        <f t="shared" si="30"/>
        <v>138324.3245375586</v>
      </c>
      <c r="D137">
        <f t="shared" si="31"/>
        <v>19.528139934714151</v>
      </c>
      <c r="E137">
        <f t="shared" si="32"/>
        <v>45571399.312331893</v>
      </c>
      <c r="F137">
        <f t="shared" si="33"/>
        <v>-9.7435438652677855E-4</v>
      </c>
      <c r="G137">
        <f t="shared" si="34"/>
        <v>94.699025645613474</v>
      </c>
    </row>
    <row r="138" spans="1:7" x14ac:dyDescent="0.25">
      <c r="A138" s="1">
        <f t="shared" si="28"/>
        <v>3800</v>
      </c>
      <c r="B138">
        <f t="shared" si="29"/>
        <v>23876.104167282429</v>
      </c>
      <c r="C138">
        <f t="shared" si="30"/>
        <v>142062.81979533046</v>
      </c>
      <c r="D138">
        <f t="shared" si="31"/>
        <v>20.055927500517239</v>
      </c>
      <c r="E138">
        <f t="shared" si="32"/>
        <v>50701388.662189879</v>
      </c>
      <c r="F138">
        <f t="shared" si="33"/>
        <v>-9.2378123364549101E-4</v>
      </c>
      <c r="G138">
        <f t="shared" si="34"/>
        <v>94.699076218766351</v>
      </c>
    </row>
    <row r="139" spans="1:7" x14ac:dyDescent="0.25">
      <c r="A139" s="1">
        <f t="shared" si="28"/>
        <v>3900</v>
      </c>
      <c r="B139">
        <f t="shared" si="29"/>
        <v>24504.422698000388</v>
      </c>
      <c r="C139">
        <f t="shared" si="30"/>
        <v>145801.3150531023</v>
      </c>
      <c r="D139">
        <f t="shared" si="31"/>
        <v>20.583715066320323</v>
      </c>
      <c r="E139">
        <f t="shared" si="32"/>
        <v>56252767.823319562</v>
      </c>
      <c r="F139">
        <f t="shared" si="33"/>
        <v>-8.7704492610413652E-4</v>
      </c>
      <c r="G139">
        <f t="shared" si="34"/>
        <v>94.699122955073904</v>
      </c>
    </row>
    <row r="140" spans="1:7" x14ac:dyDescent="0.25">
      <c r="A140" s="1">
        <f t="shared" si="28"/>
        <v>4000</v>
      </c>
      <c r="B140">
        <f t="shared" si="29"/>
        <v>25132.741228718343</v>
      </c>
      <c r="C140">
        <f t="shared" si="30"/>
        <v>149539.81031087413</v>
      </c>
      <c r="D140">
        <f t="shared" si="31"/>
        <v>21.111502632123408</v>
      </c>
      <c r="E140">
        <f t="shared" si="32"/>
        <v>62248004.434821561</v>
      </c>
      <c r="F140">
        <f t="shared" si="33"/>
        <v>-8.3376700965135883E-4</v>
      </c>
      <c r="G140">
        <f t="shared" si="34"/>
        <v>94.699166232990351</v>
      </c>
    </row>
    <row r="141" spans="1:7" x14ac:dyDescent="0.25">
      <c r="A141" s="1">
        <f t="shared" si="28"/>
        <v>4100</v>
      </c>
      <c r="B141">
        <f t="shared" si="29"/>
        <v>25761.059759436303</v>
      </c>
      <c r="C141">
        <f t="shared" si="30"/>
        <v>153278.305568646</v>
      </c>
      <c r="D141">
        <f t="shared" si="31"/>
        <v>21.639290197926492</v>
      </c>
      <c r="E141">
        <f t="shared" si="32"/>
        <v>68710149.710838228</v>
      </c>
      <c r="F141">
        <f t="shared" si="33"/>
        <v>-7.9361455823318179E-4</v>
      </c>
      <c r="G141">
        <f t="shared" si="34"/>
        <v>94.699206385441769</v>
      </c>
    </row>
    <row r="142" spans="1:7" x14ac:dyDescent="0.25">
      <c r="A142" s="1">
        <f t="shared" si="28"/>
        <v>4200</v>
      </c>
      <c r="B142">
        <f t="shared" si="29"/>
        <v>26389.378290154262</v>
      </c>
      <c r="C142">
        <f t="shared" si="30"/>
        <v>157016.80082641786</v>
      </c>
      <c r="D142">
        <f t="shared" si="31"/>
        <v>22.167077763729576</v>
      </c>
      <c r="E142">
        <f t="shared" si="32"/>
        <v>75662838.440553308</v>
      </c>
      <c r="F142">
        <f t="shared" si="33"/>
        <v>-7.5629375739217155E-4</v>
      </c>
      <c r="G142">
        <f t="shared" si="34"/>
        <v>94.699243706242612</v>
      </c>
    </row>
    <row r="143" spans="1:7" x14ac:dyDescent="0.25">
      <c r="A143" s="1">
        <f t="shared" si="28"/>
        <v>4300</v>
      </c>
      <c r="B143">
        <f t="shared" si="29"/>
        <v>27017.696820872221</v>
      </c>
      <c r="C143">
        <f t="shared" si="30"/>
        <v>160755.29608418973</v>
      </c>
      <c r="D143">
        <f t="shared" si="31"/>
        <v>22.694865329532664</v>
      </c>
      <c r="E143">
        <f t="shared" si="32"/>
        <v>83130288.988192365</v>
      </c>
      <c r="F143">
        <f t="shared" si="33"/>
        <v>-7.2154451827408529E-4</v>
      </c>
      <c r="G143">
        <f t="shared" si="34"/>
        <v>94.699278455481732</v>
      </c>
    </row>
    <row r="144" spans="1:7" x14ac:dyDescent="0.25">
      <c r="A144" s="1">
        <f t="shared" si="28"/>
        <v>4400</v>
      </c>
      <c r="B144">
        <f t="shared" si="29"/>
        <v>27646.01535159018</v>
      </c>
      <c r="C144">
        <f t="shared" si="30"/>
        <v>164493.79134196157</v>
      </c>
      <c r="D144">
        <f t="shared" si="31"/>
        <v>23.222652895335749</v>
      </c>
      <c r="E144">
        <f t="shared" si="32"/>
        <v>91137303.293022215</v>
      </c>
      <c r="F144">
        <f t="shared" si="33"/>
        <v>-6.8913593737670328E-4</v>
      </c>
      <c r="G144">
        <f t="shared" si="34"/>
        <v>94.699310864062625</v>
      </c>
    </row>
    <row r="145" spans="1:7" x14ac:dyDescent="0.25">
      <c r="A145" s="1">
        <f t="shared" si="28"/>
        <v>4500</v>
      </c>
      <c r="B145">
        <f t="shared" si="29"/>
        <v>28274.333882308139</v>
      </c>
      <c r="C145">
        <f t="shared" si="30"/>
        <v>168232.28659973343</v>
      </c>
      <c r="D145">
        <f t="shared" si="31"/>
        <v>23.750440461138837</v>
      </c>
      <c r="E145">
        <f t="shared" si="32"/>
        <v>99709266.869351625</v>
      </c>
      <c r="F145">
        <f t="shared" si="33"/>
        <v>-6.5886245359148346E-4</v>
      </c>
      <c r="G145">
        <f t="shared" si="34"/>
        <v>94.699341137546412</v>
      </c>
    </row>
    <row r="146" spans="1:7" x14ac:dyDescent="0.25">
      <c r="A146" s="1">
        <f t="shared" si="28"/>
        <v>4600</v>
      </c>
      <c r="B146">
        <f t="shared" si="29"/>
        <v>28902.652413026095</v>
      </c>
      <c r="C146">
        <f t="shared" si="30"/>
        <v>171970.78185750527</v>
      </c>
      <c r="D146">
        <f t="shared" si="31"/>
        <v>24.278228026941918</v>
      </c>
      <c r="E146">
        <f t="shared" si="32"/>
        <v>108872148.80653067</v>
      </c>
      <c r="F146">
        <f t="shared" si="33"/>
        <v>-6.3054058281886627E-4</v>
      </c>
      <c r="G146">
        <f t="shared" si="34"/>
        <v>94.699369459417184</v>
      </c>
    </row>
    <row r="147" spans="1:7" x14ac:dyDescent="0.25">
      <c r="A147" s="1">
        <f t="shared" si="28"/>
        <v>4700</v>
      </c>
      <c r="B147">
        <f t="shared" si="29"/>
        <v>29530.970943744054</v>
      </c>
      <c r="C147">
        <f t="shared" si="30"/>
        <v>175709.27711527713</v>
      </c>
      <c r="D147">
        <f t="shared" si="31"/>
        <v>24.806015592745002</v>
      </c>
      <c r="E147">
        <f t="shared" si="32"/>
        <v>118652501.76895101</v>
      </c>
      <c r="F147">
        <f t="shared" si="33"/>
        <v>-6.0400613305641791E-4</v>
      </c>
      <c r="G147">
        <f t="shared" si="34"/>
        <v>94.699395993866943</v>
      </c>
    </row>
    <row r="148" spans="1:7" x14ac:dyDescent="0.25">
      <c r="A148" s="1">
        <f t="shared" si="28"/>
        <v>4800</v>
      </c>
      <c r="B148">
        <f t="shared" si="29"/>
        <v>30159.289474462013</v>
      </c>
      <c r="C148">
        <f t="shared" si="30"/>
        <v>179447.772373049</v>
      </c>
      <c r="D148">
        <f t="shared" si="31"/>
        <v>25.33380315854809</v>
      </c>
      <c r="E148">
        <f t="shared" si="32"/>
        <v>129077461.99604605</v>
      </c>
      <c r="F148">
        <f t="shared" si="33"/>
        <v>-5.7911182081544425E-4</v>
      </c>
      <c r="G148">
        <f t="shared" si="34"/>
        <v>94.699420888179191</v>
      </c>
    </row>
    <row r="149" spans="1:7" x14ac:dyDescent="0.25">
      <c r="A149" s="1">
        <f t="shared" si="28"/>
        <v>4900</v>
      </c>
      <c r="B149">
        <f t="shared" si="29"/>
        <v>30787.608005179973</v>
      </c>
      <c r="C149">
        <f t="shared" si="30"/>
        <v>183186.26763082083</v>
      </c>
      <c r="D149">
        <f t="shared" si="31"/>
        <v>25.861590724351174</v>
      </c>
      <c r="E149">
        <f t="shared" si="32"/>
        <v>140174749.30229056</v>
      </c>
      <c r="F149">
        <f t="shared" si="33"/>
        <v>-5.5572522413980445E-4</v>
      </c>
      <c r="G149">
        <f t="shared" si="34"/>
        <v>94.699444274775857</v>
      </c>
    </row>
    <row r="150" spans="1:7" x14ac:dyDescent="0.25">
      <c r="A150" s="1">
        <f t="shared" si="28"/>
        <v>5000</v>
      </c>
      <c r="B150">
        <f t="shared" si="29"/>
        <v>31415.926535897932</v>
      </c>
      <c r="C150">
        <f t="shared" si="30"/>
        <v>186924.7628885927</v>
      </c>
      <c r="D150">
        <f t="shared" si="31"/>
        <v>26.389378290154262</v>
      </c>
      <c r="E150">
        <f t="shared" si="32"/>
        <v>151972667.07720113</v>
      </c>
      <c r="F150">
        <f t="shared" si="33"/>
        <v>-5.3372701898388338E-4</v>
      </c>
      <c r="G150">
        <f t="shared" si="34"/>
        <v>94.699466272981013</v>
      </c>
    </row>
    <row r="151" spans="1:7" x14ac:dyDescent="0.25">
      <c r="A151" s="1">
        <f t="shared" ref="A151:A180" si="35">A150+(k*500)</f>
        <v>5500</v>
      </c>
      <c r="B151">
        <f t="shared" si="29"/>
        <v>34557.519189487721</v>
      </c>
      <c r="C151">
        <f t="shared" si="30"/>
        <v>205617.23917745193</v>
      </c>
      <c r="D151">
        <f t="shared" si="31"/>
        <v>29.028316119169684</v>
      </c>
      <c r="E151">
        <f t="shared" si="32"/>
        <v>222503181.86773011</v>
      </c>
      <c r="F151">
        <f t="shared" si="33"/>
        <v>-4.4112632703344797E-4</v>
      </c>
      <c r="G151">
        <f t="shared" si="34"/>
        <v>94.69955887367297</v>
      </c>
    </row>
    <row r="152" spans="1:7" x14ac:dyDescent="0.25">
      <c r="A152" s="1">
        <f t="shared" si="35"/>
        <v>6000</v>
      </c>
      <c r="B152">
        <f t="shared" si="29"/>
        <v>37699.111843077517</v>
      </c>
      <c r="C152">
        <f t="shared" si="30"/>
        <v>224309.71546631123</v>
      </c>
      <c r="D152">
        <f t="shared" si="31"/>
        <v>31.66725394818511</v>
      </c>
      <c r="E152">
        <f t="shared" si="32"/>
        <v>315130522.45128429</v>
      </c>
      <c r="F152">
        <f t="shared" si="33"/>
        <v>-3.7068757923257924E-4</v>
      </c>
      <c r="G152">
        <f t="shared" si="34"/>
        <v>94.699629312420768</v>
      </c>
    </row>
    <row r="153" spans="1:7" x14ac:dyDescent="0.25">
      <c r="A153" s="1">
        <f t="shared" si="35"/>
        <v>6500</v>
      </c>
      <c r="B153">
        <f t="shared" si="29"/>
        <v>40840.704496667313</v>
      </c>
      <c r="C153">
        <f t="shared" si="30"/>
        <v>243002.19175517053</v>
      </c>
      <c r="D153">
        <f t="shared" si="31"/>
        <v>34.306191777200539</v>
      </c>
      <c r="E153">
        <f t="shared" si="32"/>
        <v>434049134.43919396</v>
      </c>
      <c r="F153">
        <f t="shared" si="33"/>
        <v>-3.1586469141759756E-4</v>
      </c>
      <c r="G153">
        <f t="shared" si="34"/>
        <v>94.699684135308587</v>
      </c>
    </row>
    <row r="154" spans="1:7" x14ac:dyDescent="0.25">
      <c r="A154" s="1">
        <f t="shared" si="35"/>
        <v>7000</v>
      </c>
      <c r="B154">
        <f t="shared" si="29"/>
        <v>43982.297150257102</v>
      </c>
      <c r="C154">
        <f t="shared" si="30"/>
        <v>261694.66804402976</v>
      </c>
      <c r="D154">
        <f t="shared" si="31"/>
        <v>36.945129606215964</v>
      </c>
      <c r="E154">
        <f t="shared" si="32"/>
        <v>583818197.84377599</v>
      </c>
      <c r="F154">
        <f t="shared" si="33"/>
        <v>-2.7236130718169153E-4</v>
      </c>
      <c r="G154">
        <f t="shared" si="34"/>
        <v>94.699727638692821</v>
      </c>
    </row>
    <row r="155" spans="1:7" x14ac:dyDescent="0.25">
      <c r="A155" s="1">
        <f t="shared" si="35"/>
        <v>7500</v>
      </c>
      <c r="B155">
        <f t="shared" si="29"/>
        <v>47123.889803846898</v>
      </c>
      <c r="C155">
        <f t="shared" si="30"/>
        <v>280387.14433288906</v>
      </c>
      <c r="D155">
        <f t="shared" si="31"/>
        <v>39.58406743523139</v>
      </c>
      <c r="E155">
        <f t="shared" si="32"/>
        <v>769361627.07833052</v>
      </c>
      <c r="F155">
        <f t="shared" si="33"/>
        <v>-2.3726299685916538E-4</v>
      </c>
      <c r="G155">
        <f t="shared" si="34"/>
        <v>94.699762737003141</v>
      </c>
    </row>
    <row r="156" spans="1:7" x14ac:dyDescent="0.25">
      <c r="A156" s="1">
        <f t="shared" si="35"/>
        <v>8000</v>
      </c>
      <c r="B156">
        <f t="shared" si="29"/>
        <v>50265.482457436687</v>
      </c>
      <c r="C156">
        <f t="shared" si="30"/>
        <v>299079.62062174827</v>
      </c>
      <c r="D156">
        <f t="shared" si="31"/>
        <v>42.223005264246815</v>
      </c>
      <c r="E156">
        <f t="shared" si="32"/>
        <v>995968070.95714498</v>
      </c>
      <c r="F156">
        <f t="shared" si="33"/>
        <v>-2.0853627270596412E-4</v>
      </c>
      <c r="G156">
        <f t="shared" si="34"/>
        <v>94.699791463727294</v>
      </c>
    </row>
    <row r="157" spans="1:7" x14ac:dyDescent="0.25">
      <c r="A157" s="1">
        <f t="shared" si="35"/>
        <v>8500</v>
      </c>
      <c r="B157">
        <f t="shared" si="29"/>
        <v>53407.075111026483</v>
      </c>
      <c r="C157">
        <f t="shared" si="30"/>
        <v>317772.09691060759</v>
      </c>
      <c r="D157">
        <f t="shared" si="31"/>
        <v>44.861943093262241</v>
      </c>
      <c r="E157">
        <f t="shared" si="32"/>
        <v>1269290912.6954913</v>
      </c>
      <c r="F157">
        <f t="shared" si="33"/>
        <v>-1.8472735996726802E-4</v>
      </c>
      <c r="G157">
        <f t="shared" si="34"/>
        <v>94.699815272640038</v>
      </c>
    </row>
    <row r="158" spans="1:7" x14ac:dyDescent="0.25">
      <c r="A158" s="1">
        <f t="shared" si="35"/>
        <v>9000</v>
      </c>
      <c r="B158">
        <f t="shared" si="29"/>
        <v>56548.667764616279</v>
      </c>
      <c r="C158">
        <f t="shared" si="30"/>
        <v>336464.57319946686</v>
      </c>
      <c r="D158">
        <f t="shared" si="31"/>
        <v>47.500880922277673</v>
      </c>
      <c r="E158">
        <f t="shared" si="32"/>
        <v>1595348269.909626</v>
      </c>
      <c r="F158">
        <f t="shared" si="33"/>
        <v>-1.6477462664296741E-4</v>
      </c>
      <c r="G158">
        <f t="shared" si="34"/>
        <v>94.699835225373363</v>
      </c>
    </row>
    <row r="159" spans="1:7" x14ac:dyDescent="0.25">
      <c r="A159" s="1">
        <f t="shared" si="35"/>
        <v>9500</v>
      </c>
      <c r="B159">
        <f t="shared" si="29"/>
        <v>59690.260418206068</v>
      </c>
      <c r="C159">
        <f t="shared" si="30"/>
        <v>355157.04948832613</v>
      </c>
      <c r="D159">
        <f t="shared" si="31"/>
        <v>50.139818751293092</v>
      </c>
      <c r="E159">
        <f t="shared" si="32"/>
        <v>1980522994.6167922</v>
      </c>
      <c r="F159">
        <f t="shared" si="33"/>
        <v>-1.4788817835530095E-4</v>
      </c>
      <c r="G159">
        <f t="shared" si="34"/>
        <v>94.699852111821642</v>
      </c>
    </row>
    <row r="160" spans="1:7" x14ac:dyDescent="0.25">
      <c r="A160" s="1">
        <f t="shared" si="35"/>
        <v>10000</v>
      </c>
      <c r="B160">
        <f t="shared" si="29"/>
        <v>62831.853071795864</v>
      </c>
      <c r="C160">
        <f t="shared" si="30"/>
        <v>373849.52577718539</v>
      </c>
      <c r="D160">
        <f t="shared" si="31"/>
        <v>52.778756580308524</v>
      </c>
      <c r="E160">
        <f t="shared" si="32"/>
        <v>2431562673.235218</v>
      </c>
      <c r="F160">
        <f t="shared" si="33"/>
        <v>-1.3347047553973246E-4</v>
      </c>
      <c r="G160">
        <f t="shared" si="34"/>
        <v>94.699866529524456</v>
      </c>
    </row>
    <row r="161" spans="1:7" x14ac:dyDescent="0.25">
      <c r="A161" s="1">
        <f t="shared" si="35"/>
        <v>10500</v>
      </c>
      <c r="B161">
        <f t="shared" si="29"/>
        <v>65973.445725385653</v>
      </c>
      <c r="C161">
        <f t="shared" si="30"/>
        <v>392542.00206604466</v>
      </c>
      <c r="D161">
        <f t="shared" si="31"/>
        <v>55.417694409323943</v>
      </c>
      <c r="E161">
        <f t="shared" si="32"/>
        <v>2955579626.584115</v>
      </c>
      <c r="F161">
        <f t="shared" si="33"/>
        <v>-1.2106274438431E-4</v>
      </c>
      <c r="G161">
        <f t="shared" si="34"/>
        <v>94.699878937255619</v>
      </c>
    </row>
    <row r="162" spans="1:7" x14ac:dyDescent="0.25">
      <c r="A162" s="1">
        <f t="shared" si="35"/>
        <v>11000</v>
      </c>
      <c r="B162">
        <f t="shared" ref="B162:B180" si="36">2*PI()*F</f>
        <v>69115.038378975441</v>
      </c>
      <c r="C162">
        <f t="shared" ref="C162:C180" si="37">ω*Re</f>
        <v>411234.47835490387</v>
      </c>
      <c r="D162">
        <f t="shared" ref="D162:D180" si="38">ω*Le</f>
        <v>58.056632238339368</v>
      </c>
      <c r="E162">
        <f t="shared" ref="E162:E180" si="39">(F/Fb)^4</f>
        <v>3560050909.8836818</v>
      </c>
      <c r="F162">
        <f t="shared" ref="F162:F180" si="40">20*LOG(AA/SQRT(((((F/Fb)^4)-(CK*((F/Fb)^2))+AK)^2)+((F/Fb)^2)*(((DK*((F/Fb)^2))-BK)^2)),10)</f>
        <v>-1.1030802969278405E-4</v>
      </c>
      <c r="G162">
        <f t="shared" ref="G162:G180" si="41">dBspl283+AF</f>
        <v>94.699889691970313</v>
      </c>
    </row>
    <row r="163" spans="1:7" x14ac:dyDescent="0.25">
      <c r="A163" s="1">
        <f t="shared" si="35"/>
        <v>11500</v>
      </c>
      <c r="B163">
        <f t="shared" si="36"/>
        <v>72256.631032565245</v>
      </c>
      <c r="C163">
        <f t="shared" si="37"/>
        <v>429926.95464376319</v>
      </c>
      <c r="D163">
        <f t="shared" si="38"/>
        <v>60.695570067354801</v>
      </c>
      <c r="E163">
        <f t="shared" si="39"/>
        <v>4252818312.7551045</v>
      </c>
      <c r="F163">
        <f t="shared" si="40"/>
        <v>-1.0092523513892656E-4</v>
      </c>
      <c r="G163">
        <f t="shared" si="41"/>
        <v>94.699899074764858</v>
      </c>
    </row>
    <row r="164" spans="1:7" x14ac:dyDescent="0.25">
      <c r="A164" s="1">
        <f t="shared" si="35"/>
        <v>12000</v>
      </c>
      <c r="B164">
        <f t="shared" si="36"/>
        <v>75398.223686155034</v>
      </c>
      <c r="C164">
        <f t="shared" si="37"/>
        <v>448619.43093262246</v>
      </c>
      <c r="D164">
        <f t="shared" si="38"/>
        <v>63.334507896370219</v>
      </c>
      <c r="E164">
        <f t="shared" si="39"/>
        <v>5042088359.2205486</v>
      </c>
      <c r="F164">
        <f t="shared" si="40"/>
        <v>-9.2690569414529452E-5</v>
      </c>
      <c r="G164">
        <f t="shared" si="41"/>
        <v>94.699907309430586</v>
      </c>
    </row>
    <row r="165" spans="1:7" x14ac:dyDescent="0.25">
      <c r="A165" s="1">
        <f t="shared" si="35"/>
        <v>12500</v>
      </c>
      <c r="B165">
        <f t="shared" si="36"/>
        <v>78539.816339744822</v>
      </c>
      <c r="C165">
        <f t="shared" si="37"/>
        <v>467311.90722148173</v>
      </c>
      <c r="D165">
        <f t="shared" si="38"/>
        <v>65.973445725385645</v>
      </c>
      <c r="E165">
        <f t="shared" si="39"/>
        <v>5936432307.7031689</v>
      </c>
      <c r="F165">
        <f t="shared" si="40"/>
        <v>-8.5424078587629636E-5</v>
      </c>
      <c r="G165">
        <f t="shared" si="41"/>
        <v>94.699914575921412</v>
      </c>
    </row>
    <row r="166" spans="1:7" x14ac:dyDescent="0.25">
      <c r="A166" s="1">
        <f t="shared" si="35"/>
        <v>13000</v>
      </c>
      <c r="B166">
        <f t="shared" si="36"/>
        <v>81681.408993334626</v>
      </c>
      <c r="C166">
        <f t="shared" si="37"/>
        <v>486004.38351034105</v>
      </c>
      <c r="D166">
        <f t="shared" si="38"/>
        <v>68.612383554401077</v>
      </c>
      <c r="E166">
        <f t="shared" si="39"/>
        <v>6944786151.0271034</v>
      </c>
      <c r="F166">
        <f t="shared" si="40"/>
        <v>-7.8979731422682123E-5</v>
      </c>
      <c r="G166">
        <f t="shared" si="41"/>
        <v>94.699921020268576</v>
      </c>
    </row>
    <row r="167" spans="1:7" x14ac:dyDescent="0.25">
      <c r="A167" s="1">
        <f t="shared" si="35"/>
        <v>13500</v>
      </c>
      <c r="B167">
        <f t="shared" si="36"/>
        <v>84823.001646924415</v>
      </c>
      <c r="C167">
        <f t="shared" si="37"/>
        <v>504696.85979920026</v>
      </c>
      <c r="D167">
        <f t="shared" si="38"/>
        <v>71.251321383416496</v>
      </c>
      <c r="E167">
        <f t="shared" si="39"/>
        <v>8076450616.4174833</v>
      </c>
      <c r="F167">
        <f t="shared" si="40"/>
        <v>-7.323802548860605E-5</v>
      </c>
      <c r="G167">
        <f t="shared" si="41"/>
        <v>94.69992676197451</v>
      </c>
    </row>
    <row r="168" spans="1:7" x14ac:dyDescent="0.25">
      <c r="A168" s="1">
        <f t="shared" si="35"/>
        <v>14000</v>
      </c>
      <c r="B168">
        <f t="shared" si="36"/>
        <v>87964.594300514203</v>
      </c>
      <c r="C168">
        <f t="shared" si="37"/>
        <v>523389.33608805953</v>
      </c>
      <c r="D168">
        <f t="shared" si="38"/>
        <v>73.890259212431928</v>
      </c>
      <c r="E168">
        <f t="shared" si="39"/>
        <v>9341091165.5004158</v>
      </c>
      <c r="F168">
        <f t="shared" si="40"/>
        <v>-6.8100407332402727E-5</v>
      </c>
      <c r="G168">
        <f t="shared" si="41"/>
        <v>94.69993189959267</v>
      </c>
    </row>
    <row r="169" spans="1:7" x14ac:dyDescent="0.25">
      <c r="A169" s="1">
        <f t="shared" si="35"/>
        <v>14500</v>
      </c>
      <c r="B169">
        <f t="shared" si="36"/>
        <v>91106.186954104007</v>
      </c>
      <c r="C169">
        <f t="shared" si="37"/>
        <v>542081.81237691885</v>
      </c>
      <c r="D169">
        <f t="shared" si="38"/>
        <v>76.529197041447361</v>
      </c>
      <c r="E169">
        <f t="shared" si="39"/>
        <v>10748737994.302984</v>
      </c>
      <c r="F169">
        <f t="shared" si="40"/>
        <v>-6.3485015352203063E-5</v>
      </c>
      <c r="G169">
        <f t="shared" si="41"/>
        <v>94.699936514984657</v>
      </c>
    </row>
    <row r="170" spans="1:7" x14ac:dyDescent="0.25">
      <c r="A170" s="1">
        <f t="shared" si="35"/>
        <v>15000</v>
      </c>
      <c r="B170">
        <f t="shared" si="36"/>
        <v>94247.779607693796</v>
      </c>
      <c r="C170">
        <f t="shared" si="37"/>
        <v>560774.28866577812</v>
      </c>
      <c r="D170">
        <f t="shared" si="38"/>
        <v>79.168134870462779</v>
      </c>
      <c r="E170">
        <f t="shared" si="39"/>
        <v>12309786033.253288</v>
      </c>
      <c r="F170">
        <f t="shared" si="40"/>
        <v>-5.9323398796223666E-5</v>
      </c>
      <c r="G170">
        <f t="shared" si="41"/>
        <v>94.699940676601202</v>
      </c>
    </row>
    <row r="171" spans="1:7" x14ac:dyDescent="0.25">
      <c r="A171" s="1">
        <f t="shared" si="35"/>
        <v>15500</v>
      </c>
      <c r="B171">
        <f t="shared" si="36"/>
        <v>97389.372261283585</v>
      </c>
      <c r="C171">
        <f t="shared" si="37"/>
        <v>579466.76495463739</v>
      </c>
      <c r="D171">
        <f t="shared" si="38"/>
        <v>81.807072699478198</v>
      </c>
      <c r="E171">
        <f t="shared" si="39"/>
        <v>14034994947.180387</v>
      </c>
      <c r="F171">
        <f t="shared" si="40"/>
        <v>-5.5557965239740597E-5</v>
      </c>
      <c r="G171">
        <f t="shared" si="41"/>
        <v>94.699944442034763</v>
      </c>
    </row>
    <row r="172" spans="1:7" x14ac:dyDescent="0.25">
      <c r="A172" s="1">
        <f t="shared" si="35"/>
        <v>16000</v>
      </c>
      <c r="B172">
        <f t="shared" si="36"/>
        <v>100530.96491487337</v>
      </c>
      <c r="C172">
        <f t="shared" si="37"/>
        <v>598159.24124349654</v>
      </c>
      <c r="D172">
        <f t="shared" si="38"/>
        <v>84.44601052849363</v>
      </c>
      <c r="E172">
        <f t="shared" si="39"/>
        <v>15935489135.31432</v>
      </c>
      <c r="F172">
        <f t="shared" si="40"/>
        <v>-5.2139977373141299E-5</v>
      </c>
      <c r="G172">
        <f t="shared" si="41"/>
        <v>94.699947860022633</v>
      </c>
    </row>
    <row r="173" spans="1:7" x14ac:dyDescent="0.25">
      <c r="A173" s="1">
        <f t="shared" si="35"/>
        <v>16500</v>
      </c>
      <c r="B173">
        <f t="shared" si="36"/>
        <v>103672.55756846318</v>
      </c>
      <c r="C173">
        <f t="shared" si="37"/>
        <v>616851.71753235592</v>
      </c>
      <c r="D173">
        <f t="shared" si="38"/>
        <v>87.084948357509063</v>
      </c>
      <c r="E173">
        <f t="shared" si="39"/>
        <v>18022757731.286144</v>
      </c>
      <c r="F173">
        <f t="shared" si="40"/>
        <v>-4.9027968067945959E-5</v>
      </c>
      <c r="G173">
        <f t="shared" si="41"/>
        <v>94.699950972031928</v>
      </c>
    </row>
    <row r="174" spans="1:7" x14ac:dyDescent="0.25">
      <c r="A174" s="1">
        <f t="shared" si="35"/>
        <v>17000</v>
      </c>
      <c r="B174">
        <f t="shared" si="36"/>
        <v>106814.15022205297</v>
      </c>
      <c r="C174">
        <f t="shared" si="37"/>
        <v>635544.19382121519</v>
      </c>
      <c r="D174">
        <f t="shared" si="38"/>
        <v>89.723886186524481</v>
      </c>
      <c r="E174">
        <f t="shared" si="39"/>
        <v>20308654603.127861</v>
      </c>
      <c r="F174">
        <f t="shared" si="40"/>
        <v>-4.6186476780769455E-5</v>
      </c>
      <c r="G174">
        <f t="shared" si="41"/>
        <v>94.699953813523223</v>
      </c>
    </row>
    <row r="175" spans="1:7" x14ac:dyDescent="0.25">
      <c r="A175" s="1">
        <f t="shared" si="35"/>
        <v>17500</v>
      </c>
      <c r="B175">
        <f t="shared" si="36"/>
        <v>109955.74287564275</v>
      </c>
      <c r="C175">
        <f t="shared" si="37"/>
        <v>654236.67011007445</v>
      </c>
      <c r="D175">
        <f t="shared" si="38"/>
        <v>92.3628240155399</v>
      </c>
      <c r="E175">
        <f t="shared" si="39"/>
        <v>22805398353.272484</v>
      </c>
      <c r="F175">
        <f t="shared" si="40"/>
        <v>-4.3585034942187026E-5</v>
      </c>
      <c r="G175">
        <f t="shared" si="41"/>
        <v>94.699956414965058</v>
      </c>
    </row>
    <row r="176" spans="1:7" x14ac:dyDescent="0.25">
      <c r="A176" s="1">
        <f t="shared" si="35"/>
        <v>18000</v>
      </c>
      <c r="B176">
        <f t="shared" si="36"/>
        <v>113097.33552923256</v>
      </c>
      <c r="C176">
        <f t="shared" si="37"/>
        <v>672929.14639893372</v>
      </c>
      <c r="D176">
        <f t="shared" si="38"/>
        <v>95.001761844555347</v>
      </c>
      <c r="E176">
        <f t="shared" si="39"/>
        <v>25525572318.554016</v>
      </c>
      <c r="F176">
        <f t="shared" si="40"/>
        <v>-4.1197345817556786E-5</v>
      </c>
      <c r="G176">
        <f t="shared" si="41"/>
        <v>94.69995880265418</v>
      </c>
    </row>
    <row r="177" spans="1:7" x14ac:dyDescent="0.25">
      <c r="A177" s="1">
        <f t="shared" si="35"/>
        <v>18500</v>
      </c>
      <c r="B177">
        <f t="shared" si="36"/>
        <v>116238.92818282235</v>
      </c>
      <c r="C177">
        <f t="shared" si="37"/>
        <v>691621.62268779299</v>
      </c>
      <c r="D177">
        <f t="shared" si="38"/>
        <v>97.640699673570765</v>
      </c>
      <c r="E177">
        <f t="shared" si="39"/>
        <v>28482124570.207432</v>
      </c>
      <c r="F177">
        <f t="shared" si="40"/>
        <v>-3.9000617358495311E-5</v>
      </c>
      <c r="G177">
        <f t="shared" si="41"/>
        <v>94.69996099938264</v>
      </c>
    </row>
    <row r="178" spans="1:7" x14ac:dyDescent="0.25">
      <c r="A178" s="1">
        <f t="shared" si="35"/>
        <v>19000</v>
      </c>
      <c r="B178">
        <f t="shared" si="36"/>
        <v>119380.52083641214</v>
      </c>
      <c r="C178">
        <f t="shared" si="37"/>
        <v>710314.09897665225</v>
      </c>
      <c r="D178">
        <f t="shared" si="38"/>
        <v>100.27963750258618</v>
      </c>
      <c r="E178">
        <f t="shared" si="39"/>
        <v>31688367913.868675</v>
      </c>
      <c r="F178">
        <f t="shared" si="40"/>
        <v>-3.6975016295209666E-5</v>
      </c>
      <c r="G178">
        <f t="shared" si="41"/>
        <v>94.699963024983703</v>
      </c>
    </row>
    <row r="179" spans="1:7" x14ac:dyDescent="0.25">
      <c r="A179" s="1">
        <f t="shared" si="35"/>
        <v>19500</v>
      </c>
      <c r="B179">
        <f t="shared" si="36"/>
        <v>122522.11349000194</v>
      </c>
      <c r="C179">
        <f t="shared" si="37"/>
        <v>729006.57526551152</v>
      </c>
      <c r="D179">
        <f t="shared" si="38"/>
        <v>102.91857533160162</v>
      </c>
      <c r="E179">
        <f t="shared" si="39"/>
        <v>35157979889.574722</v>
      </c>
      <c r="F179">
        <f t="shared" si="40"/>
        <v>-3.5103218899644009E-5</v>
      </c>
      <c r="G179">
        <f t="shared" si="41"/>
        <v>94.699964896781097</v>
      </c>
    </row>
    <row r="180" spans="1:7" x14ac:dyDescent="0.25">
      <c r="A180" s="1">
        <f t="shared" si="35"/>
        <v>20000</v>
      </c>
      <c r="B180">
        <f t="shared" si="36"/>
        <v>125663.70614359173</v>
      </c>
      <c r="C180">
        <f t="shared" si="37"/>
        <v>747699.05155437079</v>
      </c>
      <c r="D180">
        <f t="shared" si="38"/>
        <v>105.55751316061705</v>
      </c>
      <c r="E180">
        <f t="shared" si="39"/>
        <v>38905002771.763489</v>
      </c>
      <c r="F180">
        <f t="shared" si="40"/>
        <v>-3.3370039374271205E-5</v>
      </c>
      <c r="G180">
        <f t="shared" si="41"/>
        <v>94.699966629960628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9CE5F-3FF0-4CB2-860F-50EF1D6ACB2B}">
  <dimension ref="A1:U180"/>
  <sheetViews>
    <sheetView workbookViewId="0">
      <selection activeCell="P10" sqref="P10"/>
    </sheetView>
  </sheetViews>
  <sheetFormatPr defaultRowHeight="15" x14ac:dyDescent="0.25"/>
  <cols>
    <col min="9" max="9" width="1.7109375" customWidth="1"/>
    <col min="13" max="13" width="1.7109375" customWidth="1"/>
  </cols>
  <sheetData>
    <row r="1" spans="1:21" x14ac:dyDescent="0.25">
      <c r="A1" s="7" t="s">
        <v>60</v>
      </c>
      <c r="B1" s="7" t="s">
        <v>32</v>
      </c>
      <c r="C1" s="7" t="s">
        <v>54</v>
      </c>
      <c r="D1" s="7" t="s">
        <v>55</v>
      </c>
      <c r="E1" s="7" t="s">
        <v>56</v>
      </c>
      <c r="F1" s="7" t="s">
        <v>57</v>
      </c>
      <c r="G1" s="7" t="s">
        <v>58</v>
      </c>
      <c r="H1" s="7" t="s">
        <v>59</v>
      </c>
      <c r="J1" s="7" t="s">
        <v>61</v>
      </c>
      <c r="K1" s="7" t="s">
        <v>35</v>
      </c>
      <c r="L1" s="7" t="s">
        <v>62</v>
      </c>
      <c r="N1" s="19"/>
      <c r="O1" s="19"/>
      <c r="P1" s="19"/>
    </row>
    <row r="2" spans="1:21" x14ac:dyDescent="0.25">
      <c r="A2" s="1">
        <v>10</v>
      </c>
      <c r="B2" s="1">
        <f t="shared" ref="B2:B33" si="0">((Fz/Fb)*-1)*((Fz/Fs)*(1/(Qb*Qms)))</f>
        <v>-1.9478993633486074E-3</v>
      </c>
      <c r="C2" s="1">
        <f t="shared" ref="C2:C33" si="1">((Fz/Fb)^2)*((Fz/Fs)^2)-(((Fz/Fb)^2)*(α+1)+(Fz/Fb)*(Fz/Fs)*(1/(Qb*Qms))+((Fz/Fs)^2))+1</f>
        <v>0.81047508507205601</v>
      </c>
      <c r="D2" s="1">
        <f t="shared" ref="D2:D33" si="2">(Fz/(Fs*Qms))*(1-((Fz/Fb)^2))</f>
        <v>8.3393782645717368E-2</v>
      </c>
      <c r="E2" s="1">
        <f t="shared" ref="E2:E33" si="3">((Fz/Fb)*(1/Qb)+(Fz/Fs)*(1/Qms))-(((Fz/Fb)^2)*(Fz/(Fs*Qms))+(Fz/Fb)*((Fz/Fs)^2)*(1/Qb))</f>
        <v>0.10406202010103734</v>
      </c>
      <c r="F2" s="1">
        <f t="shared" ref="F2:F33" si="4">(Re+((Res*(m*t+p*v))/(t^2+v^2)))^2</f>
        <v>44.622022306562705</v>
      </c>
      <c r="G2" s="1">
        <f t="shared" ref="G2:G33" si="5">(((Res*(p*t-m*v))/(t^2+v^2))+(2*PI()*Fz*Le))^2</f>
        <v>49.325144841261746</v>
      </c>
      <c r="H2" s="1">
        <f>SQRT(F2+G2)</f>
        <v>9.6926346855653467</v>
      </c>
      <c r="J2" s="16">
        <f t="shared" ref="J2:J33" si="6">((Res*(p*t-m*v))/(t^2+v^2))+(2*PI()*Fz*Le)</f>
        <v>7.0231862314238649</v>
      </c>
      <c r="K2" s="16">
        <f t="shared" ref="K2:K33" si="7">Re+((Res*(m*t+p*v))/(t^2+v^2))</f>
        <v>6.6799717294733147</v>
      </c>
      <c r="L2" s="16">
        <f>ATAN(J2/K2)*(180/PI())</f>
        <v>46.434751901445225</v>
      </c>
      <c r="M2" s="8"/>
      <c r="N2" s="17"/>
      <c r="O2" s="18"/>
      <c r="P2" s="18"/>
      <c r="Q2" s="8"/>
      <c r="R2" s="8"/>
      <c r="S2" s="8"/>
      <c r="T2" s="8"/>
      <c r="U2" s="8"/>
    </row>
    <row r="3" spans="1:21" x14ac:dyDescent="0.25">
      <c r="A3" s="1">
        <f t="shared" ref="A3:A34" si="8">A2+k</f>
        <v>11</v>
      </c>
      <c r="B3" s="1">
        <f t="shared" si="0"/>
        <v>-2.3569582296518155E-3</v>
      </c>
      <c r="C3" s="1">
        <f t="shared" si="1"/>
        <v>0.77154257413239857</v>
      </c>
      <c r="D3" s="1">
        <f t="shared" si="2"/>
        <v>9.0733966806712973E-2</v>
      </c>
      <c r="E3" s="1">
        <f t="shared" si="3"/>
        <v>0.11311379267630163</v>
      </c>
      <c r="F3" s="1">
        <f t="shared" si="4"/>
        <v>47.65759952742296</v>
      </c>
      <c r="G3" s="1">
        <f t="shared" si="5"/>
        <v>63.872323931021526</v>
      </c>
      <c r="H3" s="1">
        <f t="shared" ref="H3:H66" si="9">SQRT(F3+G3)</f>
        <v>10.560772862742787</v>
      </c>
      <c r="J3" s="16">
        <f t="shared" si="6"/>
        <v>7.9920162619342516</v>
      </c>
      <c r="K3" s="16">
        <f t="shared" si="7"/>
        <v>6.9034483794277017</v>
      </c>
      <c r="L3" s="16">
        <f t="shared" ref="L3:L66" si="10">ATAN(J3/K3)*(180/PI())</f>
        <v>49.179773263558957</v>
      </c>
    </row>
    <row r="4" spans="1:21" x14ac:dyDescent="0.25">
      <c r="A4" s="1">
        <f t="shared" si="8"/>
        <v>12</v>
      </c>
      <c r="B4" s="1">
        <f t="shared" si="0"/>
        <v>-2.8049750832219947E-3</v>
      </c>
      <c r="C4" s="1">
        <f t="shared" si="1"/>
        <v>0.72924779093857206</v>
      </c>
      <c r="D4" s="1">
        <f t="shared" si="2"/>
        <v>9.7788666938115401E-2</v>
      </c>
      <c r="E4" s="1">
        <f t="shared" si="3"/>
        <v>0.12177858541304037</v>
      </c>
      <c r="F4" s="1">
        <f t="shared" si="4"/>
        <v>51.677996094858038</v>
      </c>
      <c r="G4" s="1">
        <f t="shared" si="5"/>
        <v>82.131253080323376</v>
      </c>
      <c r="H4" s="1">
        <f t="shared" si="9"/>
        <v>11.567594787819178</v>
      </c>
      <c r="J4" s="16">
        <f t="shared" si="6"/>
        <v>9.0626294793687432</v>
      </c>
      <c r="K4" s="16">
        <f t="shared" si="7"/>
        <v>7.1887409255625592</v>
      </c>
      <c r="L4" s="16">
        <f t="shared" si="10"/>
        <v>51.57752743317328</v>
      </c>
    </row>
    <row r="5" spans="1:21" x14ac:dyDescent="0.25">
      <c r="A5" s="1">
        <f t="shared" si="8"/>
        <v>13</v>
      </c>
      <c r="B5" s="1">
        <f t="shared" si="0"/>
        <v>-3.2919499240591471E-3</v>
      </c>
      <c r="C5" s="1">
        <f t="shared" si="1"/>
        <v>0.68368498619891094</v>
      </c>
      <c r="D5" s="1">
        <f t="shared" si="2"/>
        <v>0.10453192994632528</v>
      </c>
      <c r="E5" s="1">
        <f t="shared" si="3"/>
        <v>0.13002121832593305</v>
      </c>
      <c r="F5" s="1">
        <f t="shared" si="4"/>
        <v>57.116491044452616</v>
      </c>
      <c r="G5" s="1">
        <f t="shared" si="5"/>
        <v>105.26175746034264</v>
      </c>
      <c r="H5" s="1">
        <f t="shared" si="9"/>
        <v>12.74277240261299</v>
      </c>
      <c r="J5" s="16">
        <f t="shared" si="6"/>
        <v>10.259715271894374</v>
      </c>
      <c r="K5" s="16">
        <f t="shared" si="7"/>
        <v>7.55754530548462</v>
      </c>
      <c r="L5" s="16">
        <f t="shared" si="10"/>
        <v>53.623774257103854</v>
      </c>
    </row>
    <row r="6" spans="1:21" x14ac:dyDescent="0.25">
      <c r="A6" s="1">
        <f t="shared" si="8"/>
        <v>14</v>
      </c>
      <c r="B6" s="1">
        <f t="shared" si="0"/>
        <v>-3.8178827521632712E-3</v>
      </c>
      <c r="C6" s="1">
        <f t="shared" si="1"/>
        <v>0.63495660633551831</v>
      </c>
      <c r="D6" s="1">
        <f t="shared" si="2"/>
        <v>0.11093780273774322</v>
      </c>
      <c r="E6" s="1">
        <f t="shared" si="3"/>
        <v>0.13780651142965916</v>
      </c>
      <c r="F6" s="1">
        <f t="shared" si="4"/>
        <v>64.673264732737735</v>
      </c>
      <c r="G6" s="1">
        <f t="shared" si="5"/>
        <v>134.90515271242108</v>
      </c>
      <c r="H6" s="1">
        <f t="shared" si="9"/>
        <v>14.127222566561299</v>
      </c>
      <c r="J6" s="16">
        <f t="shared" si="6"/>
        <v>11.614867744077893</v>
      </c>
      <c r="K6" s="16">
        <f t="shared" si="7"/>
        <v>8.0419689587026966</v>
      </c>
      <c r="L6" s="16">
        <f t="shared" si="10"/>
        <v>55.301823104201183</v>
      </c>
    </row>
    <row r="7" spans="1:21" x14ac:dyDescent="0.25">
      <c r="A7" s="1">
        <f t="shared" si="8"/>
        <v>15</v>
      </c>
      <c r="B7" s="1">
        <f t="shared" si="0"/>
        <v>-4.3827735675343671E-3</v>
      </c>
      <c r="C7" s="1">
        <f t="shared" si="1"/>
        <v>0.58317329348426483</v>
      </c>
      <c r="D7" s="1">
        <f t="shared" si="2"/>
        <v>0.11698033221876981</v>
      </c>
      <c r="E7" s="1">
        <f t="shared" si="3"/>
        <v>0.14509928473889822</v>
      </c>
      <c r="F7" s="1">
        <f t="shared" si="4"/>
        <v>75.530710307105252</v>
      </c>
      <c r="G7" s="1">
        <f t="shared" si="5"/>
        <v>173.41422219503886</v>
      </c>
      <c r="H7" s="1">
        <f t="shared" si="9"/>
        <v>15.777988861136395</v>
      </c>
      <c r="J7" s="16">
        <f t="shared" si="6"/>
        <v>13.168683388822091</v>
      </c>
      <c r="K7" s="16">
        <f t="shared" si="7"/>
        <v>8.6908405984176955</v>
      </c>
      <c r="L7" s="16">
        <f t="shared" si="10"/>
        <v>56.576675227184765</v>
      </c>
    </row>
    <row r="8" spans="1:21" x14ac:dyDescent="0.25">
      <c r="A8" s="1">
        <f t="shared" si="8"/>
        <v>16</v>
      </c>
      <c r="B8" s="1">
        <f t="shared" si="0"/>
        <v>-4.9866223701724357E-3</v>
      </c>
      <c r="C8" s="1">
        <f t="shared" si="1"/>
        <v>0.52845388549479</v>
      </c>
      <c r="D8" s="1">
        <f t="shared" si="2"/>
        <v>0.12263356529580573</v>
      </c>
      <c r="E8" s="1">
        <f t="shared" si="3"/>
        <v>0.1518643582683297</v>
      </c>
      <c r="F8" s="1">
        <f t="shared" si="4"/>
        <v>91.790682941442938</v>
      </c>
      <c r="G8" s="1">
        <f t="shared" si="5"/>
        <v>224.18907974046095</v>
      </c>
      <c r="H8" s="1">
        <f t="shared" si="9"/>
        <v>17.775819606473956</v>
      </c>
      <c r="J8" s="16">
        <f t="shared" si="6"/>
        <v>14.972944925446729</v>
      </c>
      <c r="K8" s="16">
        <f t="shared" si="7"/>
        <v>9.5807454272328378</v>
      </c>
      <c r="L8" s="16">
        <f t="shared" si="10"/>
        <v>57.386021895900079</v>
      </c>
    </row>
    <row r="9" spans="1:21" x14ac:dyDescent="0.25">
      <c r="A9" s="1">
        <f t="shared" si="8"/>
        <v>17</v>
      </c>
      <c r="B9" s="1">
        <f t="shared" si="0"/>
        <v>-5.6294291600774765E-3</v>
      </c>
      <c r="C9" s="1">
        <f t="shared" si="1"/>
        <v>0.4709254159305013</v>
      </c>
      <c r="D9" s="1">
        <f t="shared" si="2"/>
        <v>0.12787154887525157</v>
      </c>
      <c r="E9" s="1">
        <f t="shared" si="3"/>
        <v>0.15806655203263309</v>
      </c>
      <c r="F9" s="1">
        <f t="shared" si="4"/>
        <v>117.4183124901874</v>
      </c>
      <c r="G9" s="1">
        <f t="shared" si="5"/>
        <v>292.11909922417345</v>
      </c>
      <c r="H9" s="1">
        <f t="shared" si="9"/>
        <v>20.237030703993135</v>
      </c>
      <c r="J9" s="16">
        <f t="shared" si="6"/>
        <v>17.091492012816595</v>
      </c>
      <c r="K9" s="16">
        <f t="shared" si="7"/>
        <v>10.835973075372022</v>
      </c>
      <c r="L9" s="16">
        <f t="shared" si="10"/>
        <v>57.62538122286589</v>
      </c>
    </row>
    <row r="10" spans="1:21" x14ac:dyDescent="0.25">
      <c r="A10" s="1">
        <f t="shared" si="8"/>
        <v>18</v>
      </c>
      <c r="B10" s="1">
        <f t="shared" si="0"/>
        <v>-6.3111939372494895E-3</v>
      </c>
      <c r="C10" s="1">
        <f t="shared" si="1"/>
        <v>0.41072311406857442</v>
      </c>
      <c r="D10" s="1">
        <f t="shared" si="2"/>
        <v>0.13266832986350793</v>
      </c>
      <c r="E10" s="1">
        <f t="shared" si="3"/>
        <v>0.16367068604648791</v>
      </c>
      <c r="F10" s="1">
        <f t="shared" si="4"/>
        <v>160.41827441026339</v>
      </c>
      <c r="G10" s="1">
        <f t="shared" si="5"/>
        <v>383.95818064910935</v>
      </c>
      <c r="H10" s="1">
        <f t="shared" si="9"/>
        <v>23.331876372451763</v>
      </c>
      <c r="J10" s="16">
        <f t="shared" si="6"/>
        <v>19.594850870805558</v>
      </c>
      <c r="K10" s="16">
        <f t="shared" si="7"/>
        <v>12.665633596873999</v>
      </c>
      <c r="L10" s="16">
        <f t="shared" si="10"/>
        <v>57.122358485085741</v>
      </c>
    </row>
    <row r="11" spans="1:21" x14ac:dyDescent="0.25">
      <c r="A11" s="1">
        <f t="shared" si="8"/>
        <v>19</v>
      </c>
      <c r="B11" s="1">
        <f t="shared" si="0"/>
        <v>-7.0319167016884739E-3</v>
      </c>
      <c r="C11" s="1">
        <f t="shared" si="1"/>
        <v>0.34799040489995337</v>
      </c>
      <c r="D11" s="1">
        <f t="shared" si="2"/>
        <v>0.13699795516697547</v>
      </c>
      <c r="E11" s="1">
        <f t="shared" si="3"/>
        <v>0.1686415803245736</v>
      </c>
      <c r="F11" s="1">
        <f t="shared" si="4"/>
        <v>238.19539467471472</v>
      </c>
      <c r="G11" s="1">
        <f t="shared" si="5"/>
        <v>507.70230990597111</v>
      </c>
      <c r="H11" s="1">
        <f t="shared" si="9"/>
        <v>27.311127852593085</v>
      </c>
      <c r="J11" s="16">
        <f t="shared" si="6"/>
        <v>22.532250440334874</v>
      </c>
      <c r="K11" s="16">
        <f t="shared" si="7"/>
        <v>15.433580099079887</v>
      </c>
      <c r="L11" s="16">
        <f t="shared" si="10"/>
        <v>55.590607205708537</v>
      </c>
    </row>
    <row r="12" spans="1:21" x14ac:dyDescent="0.25">
      <c r="A12" s="1">
        <f t="shared" si="8"/>
        <v>20</v>
      </c>
      <c r="B12" s="1">
        <f t="shared" si="0"/>
        <v>-7.7915974533944296E-3</v>
      </c>
      <c r="C12" s="1">
        <f t="shared" si="1"/>
        <v>0.28287890912935021</v>
      </c>
      <c r="D12" s="1">
        <f t="shared" si="2"/>
        <v>0.14083447169205479</v>
      </c>
      <c r="E12" s="1">
        <f t="shared" si="3"/>
        <v>0.17294405488156975</v>
      </c>
      <c r="F12" s="1">
        <f t="shared" si="4"/>
        <v>391.43348909104571</v>
      </c>
      <c r="G12" s="1">
        <f t="shared" si="5"/>
        <v>667.06117798862158</v>
      </c>
      <c r="H12" s="1">
        <f t="shared" si="9"/>
        <v>32.534515012209226</v>
      </c>
      <c r="J12" s="16">
        <f t="shared" si="6"/>
        <v>25.827527523722079</v>
      </c>
      <c r="K12" s="16">
        <f t="shared" si="7"/>
        <v>19.784678139687937</v>
      </c>
      <c r="L12" s="16">
        <f t="shared" si="10"/>
        <v>52.546777858112506</v>
      </c>
    </row>
    <row r="13" spans="1:21" x14ac:dyDescent="0.25">
      <c r="A13" s="1">
        <f t="shared" si="8"/>
        <v>21</v>
      </c>
      <c r="B13" s="1">
        <f t="shared" si="0"/>
        <v>-8.590236192367361E-3</v>
      </c>
      <c r="C13" s="1">
        <f t="shared" si="1"/>
        <v>0.21554844317524513</v>
      </c>
      <c r="D13" s="1">
        <f t="shared" si="2"/>
        <v>0.14415192634514651</v>
      </c>
      <c r="E13" s="1">
        <f t="shared" si="3"/>
        <v>0.1765429297321558</v>
      </c>
      <c r="F13" s="1">
        <f t="shared" si="4"/>
        <v>719.27377529339378</v>
      </c>
      <c r="G13" s="1">
        <f t="shared" si="5"/>
        <v>837.03463651610775</v>
      </c>
      <c r="H13" s="1">
        <f t="shared" si="9"/>
        <v>39.450074927805922</v>
      </c>
      <c r="J13" s="16">
        <f t="shared" si="6"/>
        <v>28.931550883354106</v>
      </c>
      <c r="K13" s="16">
        <f t="shared" si="7"/>
        <v>26.819279917503263</v>
      </c>
      <c r="L13" s="16">
        <f t="shared" si="10"/>
        <v>47.169767704214273</v>
      </c>
    </row>
    <row r="14" spans="1:21" x14ac:dyDescent="0.25">
      <c r="A14" s="1">
        <f t="shared" si="8"/>
        <v>22</v>
      </c>
      <c r="B14" s="1">
        <f t="shared" si="0"/>
        <v>-9.427832918607262E-3</v>
      </c>
      <c r="C14" s="1">
        <f t="shared" si="1"/>
        <v>0.14616701916988728</v>
      </c>
      <c r="D14" s="1">
        <f t="shared" si="2"/>
        <v>0.14692436603265124</v>
      </c>
      <c r="E14" s="1">
        <f t="shared" si="3"/>
        <v>0.1794030248910112</v>
      </c>
      <c r="F14" s="1">
        <f t="shared" si="4"/>
        <v>1442.2003532012011</v>
      </c>
      <c r="G14" s="1">
        <f t="shared" si="5"/>
        <v>889.05973239751222</v>
      </c>
      <c r="H14" s="1">
        <f t="shared" si="9"/>
        <v>48.283124231958247</v>
      </c>
      <c r="J14" s="16">
        <f t="shared" si="6"/>
        <v>29.817104695082524</v>
      </c>
      <c r="K14" s="16">
        <f t="shared" si="7"/>
        <v>37.976313054339556</v>
      </c>
      <c r="L14" s="16">
        <f t="shared" si="10"/>
        <v>38.137233178005168</v>
      </c>
    </row>
    <row r="15" spans="1:21" x14ac:dyDescent="0.25">
      <c r="A15" s="1">
        <f t="shared" si="8"/>
        <v>23</v>
      </c>
      <c r="B15" s="1">
        <f t="shared" si="0"/>
        <v>-1.0304387632114135E-2</v>
      </c>
      <c r="C15" s="1">
        <f t="shared" si="1"/>
        <v>7.4910844959292788E-2</v>
      </c>
      <c r="D15" s="1">
        <f t="shared" si="2"/>
        <v>0.14912583766096962</v>
      </c>
      <c r="E15" s="1">
        <f t="shared" si="3"/>
        <v>0.18148916037281548</v>
      </c>
      <c r="F15" s="1">
        <f t="shared" si="4"/>
        <v>2785.2042033871303</v>
      </c>
      <c r="G15" s="1">
        <f t="shared" si="5"/>
        <v>545.06760170265864</v>
      </c>
      <c r="H15" s="1">
        <f t="shared" si="9"/>
        <v>57.70850721591912</v>
      </c>
      <c r="J15" s="16">
        <f t="shared" si="6"/>
        <v>23.346682884355513</v>
      </c>
      <c r="K15" s="16">
        <f t="shared" si="7"/>
        <v>52.775033902283099</v>
      </c>
      <c r="L15" s="16">
        <f t="shared" si="10"/>
        <v>23.86369769077913</v>
      </c>
    </row>
    <row r="16" spans="1:21" x14ac:dyDescent="0.25">
      <c r="A16" s="1">
        <f t="shared" si="8"/>
        <v>24</v>
      </c>
      <c r="B16" s="1">
        <f t="shared" si="0"/>
        <v>-1.1219900332887979E-2</v>
      </c>
      <c r="C16" s="1">
        <f t="shared" si="1"/>
        <v>1.9643241032475389E-3</v>
      </c>
      <c r="D16" s="1">
        <f t="shared" si="2"/>
        <v>0.15073038813650227</v>
      </c>
      <c r="E16" s="1">
        <f t="shared" si="3"/>
        <v>0.18276615619224823</v>
      </c>
      <c r="F16" s="1">
        <f t="shared" si="4"/>
        <v>3908.5220866356549</v>
      </c>
      <c r="G16" s="1">
        <f t="shared" si="5"/>
        <v>24.495235315069944</v>
      </c>
      <c r="H16" s="1">
        <f t="shared" si="9"/>
        <v>62.713772984494597</v>
      </c>
      <c r="J16" s="16">
        <f t="shared" si="6"/>
        <v>4.9492661390422263</v>
      </c>
      <c r="K16" s="16">
        <f t="shared" si="7"/>
        <v>62.518174050716283</v>
      </c>
      <c r="L16" s="16">
        <f t="shared" si="10"/>
        <v>4.5263939423596238</v>
      </c>
    </row>
    <row r="17" spans="1:12" x14ac:dyDescent="0.25">
      <c r="A17" s="1">
        <f t="shared" si="8"/>
        <v>25</v>
      </c>
      <c r="B17" s="1">
        <f t="shared" si="0"/>
        <v>-1.2174371020928798E-2</v>
      </c>
      <c r="C17" s="1">
        <f t="shared" si="1"/>
        <v>-7.2479944124695717E-2</v>
      </c>
      <c r="D17" s="1">
        <f t="shared" si="2"/>
        <v>0.1517120643656498</v>
      </c>
      <c r="E17" s="1">
        <f t="shared" si="3"/>
        <v>0.18319883236398882</v>
      </c>
      <c r="F17" s="1">
        <f t="shared" si="4"/>
        <v>3211.501121785685</v>
      </c>
      <c r="G17" s="1">
        <f t="shared" si="5"/>
        <v>236.30983250611476</v>
      </c>
      <c r="H17" s="1">
        <f t="shared" si="9"/>
        <v>58.71806327095436</v>
      </c>
      <c r="J17" s="16">
        <f t="shared" si="6"/>
        <v>-15.372372377291502</v>
      </c>
      <c r="K17" s="16">
        <f t="shared" si="7"/>
        <v>56.670107832839747</v>
      </c>
      <c r="L17" s="16">
        <f t="shared" si="10"/>
        <v>-15.176877849921711</v>
      </c>
    </row>
    <row r="18" spans="1:12" x14ac:dyDescent="0.25">
      <c r="A18" s="1">
        <f t="shared" si="8"/>
        <v>26</v>
      </c>
      <c r="B18" s="1">
        <f t="shared" si="0"/>
        <v>-1.3167799696236588E-2</v>
      </c>
      <c r="C18" s="1">
        <f t="shared" si="1"/>
        <v>-0.14822116473721536</v>
      </c>
      <c r="D18" s="1">
        <f t="shared" si="2"/>
        <v>0.15204491325481281</v>
      </c>
      <c r="E18" s="1">
        <f t="shared" si="3"/>
        <v>0.18275200890271676</v>
      </c>
      <c r="F18" s="1">
        <f t="shared" si="4"/>
        <v>1833.9155210371021</v>
      </c>
      <c r="G18" s="1">
        <f t="shared" si="5"/>
        <v>616.17901175500867</v>
      </c>
      <c r="H18" s="1">
        <f t="shared" si="9"/>
        <v>49.498429599252042</v>
      </c>
      <c r="J18" s="16">
        <f t="shared" si="6"/>
        <v>-24.822953324594732</v>
      </c>
      <c r="K18" s="16">
        <f t="shared" si="7"/>
        <v>42.824239876933042</v>
      </c>
      <c r="L18" s="16">
        <f t="shared" si="10"/>
        <v>-30.09860775234624</v>
      </c>
    </row>
    <row r="19" spans="1:12" x14ac:dyDescent="0.25">
      <c r="A19" s="1">
        <f t="shared" si="8"/>
        <v>27</v>
      </c>
      <c r="B19" s="1">
        <f t="shared" si="0"/>
        <v>-1.420018635881135E-2</v>
      </c>
      <c r="C19" s="1">
        <f t="shared" si="1"/>
        <v>-0.22505034703322169</v>
      </c>
      <c r="D19" s="1">
        <f t="shared" si="2"/>
        <v>0.15170298171039195</v>
      </c>
      <c r="E19" s="1">
        <f t="shared" si="3"/>
        <v>0.18139050582311156</v>
      </c>
      <c r="F19" s="1">
        <f t="shared" si="4"/>
        <v>972.64847653135951</v>
      </c>
      <c r="G19" s="1">
        <f t="shared" si="5"/>
        <v>665.36833299741795</v>
      </c>
      <c r="H19" s="1">
        <f t="shared" si="9"/>
        <v>40.472420356692005</v>
      </c>
      <c r="J19" s="16">
        <f t="shared" si="6"/>
        <v>-25.794734598313237</v>
      </c>
      <c r="K19" s="16">
        <f t="shared" si="7"/>
        <v>31.187312749439627</v>
      </c>
      <c r="L19" s="16">
        <f t="shared" si="10"/>
        <v>-39.593832301360607</v>
      </c>
    </row>
    <row r="20" spans="1:12" x14ac:dyDescent="0.25">
      <c r="A20" s="1">
        <f t="shared" si="8"/>
        <v>28</v>
      </c>
      <c r="B20" s="1">
        <f t="shared" si="0"/>
        <v>-1.5271531008653085E-2</v>
      </c>
      <c r="C20" s="1">
        <f t="shared" si="1"/>
        <v>-0.30275030459785635</v>
      </c>
      <c r="D20" s="1">
        <f t="shared" si="2"/>
        <v>0.15066031663878784</v>
      </c>
      <c r="E20" s="1">
        <f t="shared" si="3"/>
        <v>0.17907914313985279</v>
      </c>
      <c r="F20" s="1">
        <f t="shared" si="4"/>
        <v>551.60328353115949</v>
      </c>
      <c r="G20" s="1">
        <f t="shared" si="5"/>
        <v>559.04924426950731</v>
      </c>
      <c r="H20" s="1">
        <f t="shared" si="9"/>
        <v>33.326453873772209</v>
      </c>
      <c r="J20" s="16">
        <f t="shared" si="6"/>
        <v>-23.644222217478571</v>
      </c>
      <c r="K20" s="16">
        <f t="shared" si="7"/>
        <v>23.486236044354989</v>
      </c>
      <c r="L20" s="16">
        <f t="shared" si="10"/>
        <v>-45.19206066249145</v>
      </c>
    </row>
    <row r="21" spans="1:12" x14ac:dyDescent="0.25">
      <c r="A21" s="1">
        <f t="shared" si="8"/>
        <v>29</v>
      </c>
      <c r="B21" s="1">
        <f t="shared" si="0"/>
        <v>-1.638183364576179E-2</v>
      </c>
      <c r="C21" s="1">
        <f t="shared" si="1"/>
        <v>-0.38109565530249379</v>
      </c>
      <c r="D21" s="1">
        <f t="shared" si="2"/>
        <v>0.14889096494640108</v>
      </c>
      <c r="E21" s="1">
        <f t="shared" si="3"/>
        <v>0.17578274086761986</v>
      </c>
      <c r="F21" s="1">
        <f t="shared" si="4"/>
        <v>345.40283023527252</v>
      </c>
      <c r="G21" s="1">
        <f t="shared" si="5"/>
        <v>434.36643993184481</v>
      </c>
      <c r="H21" s="1">
        <f t="shared" si="9"/>
        <v>27.924349055387438</v>
      </c>
      <c r="J21" s="16">
        <f t="shared" si="6"/>
        <v>-20.841459640146244</v>
      </c>
      <c r="K21" s="16">
        <f t="shared" si="7"/>
        <v>18.585016282889626</v>
      </c>
      <c r="L21" s="16">
        <f t="shared" si="10"/>
        <v>-48.275560369231115</v>
      </c>
    </row>
    <row r="22" spans="1:12" x14ac:dyDescent="0.25">
      <c r="A22" s="1">
        <f t="shared" si="8"/>
        <v>30</v>
      </c>
      <c r="B22" s="1">
        <f t="shared" si="0"/>
        <v>-1.7531094270137468E-2</v>
      </c>
      <c r="C22" s="1">
        <f t="shared" si="1"/>
        <v>-0.45985282130473903</v>
      </c>
      <c r="D22" s="1">
        <f t="shared" si="2"/>
        <v>0.1463689735396323</v>
      </c>
      <c r="E22" s="1">
        <f t="shared" si="3"/>
        <v>0.17146611902109227</v>
      </c>
      <c r="F22" s="1">
        <f t="shared" si="4"/>
        <v>237.20082503267841</v>
      </c>
      <c r="G22" s="1">
        <f t="shared" si="5"/>
        <v>330.13892363571739</v>
      </c>
      <c r="H22" s="1">
        <f t="shared" si="9"/>
        <v>23.818894782680321</v>
      </c>
      <c r="J22" s="16">
        <f t="shared" si="6"/>
        <v>-18.169725469464787</v>
      </c>
      <c r="K22" s="16">
        <f t="shared" si="7"/>
        <v>15.401325431036071</v>
      </c>
      <c r="L22" s="16">
        <f t="shared" si="10"/>
        <v>-49.714167264048228</v>
      </c>
    </row>
    <row r="23" spans="1:12" x14ac:dyDescent="0.25">
      <c r="A23" s="1">
        <f t="shared" si="8"/>
        <v>31</v>
      </c>
      <c r="B23" s="1">
        <f t="shared" si="0"/>
        <v>-1.871931288178012E-2</v>
      </c>
      <c r="C23" s="1">
        <f t="shared" si="1"/>
        <v>-0.53878002904842948</v>
      </c>
      <c r="D23" s="1">
        <f t="shared" si="2"/>
        <v>0.14306838932488217</v>
      </c>
      <c r="E23" s="1">
        <f t="shared" si="3"/>
        <v>0.1660940976149495</v>
      </c>
      <c r="F23" s="1">
        <f t="shared" si="4"/>
        <v>175.84304147503892</v>
      </c>
      <c r="G23" s="1">
        <f t="shared" si="5"/>
        <v>250.05507772119378</v>
      </c>
      <c r="H23" s="1">
        <f t="shared" si="9"/>
        <v>20.637299222432976</v>
      </c>
      <c r="J23" s="16">
        <f t="shared" si="6"/>
        <v>-15.813129915396059</v>
      </c>
      <c r="K23" s="16">
        <f t="shared" si="7"/>
        <v>13.260582244948331</v>
      </c>
      <c r="L23" s="16">
        <f t="shared" si="10"/>
        <v>-50.017459283744515</v>
      </c>
    </row>
    <row r="24" spans="1:12" x14ac:dyDescent="0.25">
      <c r="A24" s="1">
        <f t="shared" si="8"/>
        <v>32</v>
      </c>
      <c r="B24" s="1">
        <f t="shared" si="0"/>
        <v>-1.9946489480689743E-2</v>
      </c>
      <c r="C24" s="1">
        <f t="shared" si="1"/>
        <v>-0.61762730926363485</v>
      </c>
      <c r="D24" s="1">
        <f t="shared" si="2"/>
        <v>0.13896325920855118</v>
      </c>
      <c r="E24" s="1">
        <f t="shared" si="3"/>
        <v>0.15963149666387116</v>
      </c>
      <c r="F24" s="1">
        <f t="shared" si="4"/>
        <v>138.55020249232376</v>
      </c>
      <c r="G24" s="1">
        <f t="shared" si="5"/>
        <v>189.70874517932506</v>
      </c>
      <c r="H24" s="1">
        <f t="shared" si="9"/>
        <v>18.117917862482123</v>
      </c>
      <c r="J24" s="16">
        <f t="shared" si="6"/>
        <v>-13.773479777431884</v>
      </c>
      <c r="K24" s="16">
        <f t="shared" si="7"/>
        <v>11.770735002213064</v>
      </c>
      <c r="L24" s="16">
        <f t="shared" si="10"/>
        <v>-49.482994115928669</v>
      </c>
    </row>
    <row r="25" spans="1:12" x14ac:dyDescent="0.25">
      <c r="A25" s="1">
        <f t="shared" si="8"/>
        <v>33</v>
      </c>
      <c r="B25" s="1">
        <f t="shared" si="0"/>
        <v>-2.1212624066866338E-2</v>
      </c>
      <c r="C25" s="1">
        <f t="shared" si="1"/>
        <v>-0.69613649696665569</v>
      </c>
      <c r="D25" s="1">
        <f t="shared" si="2"/>
        <v>0.13402763009704011</v>
      </c>
      <c r="E25" s="1">
        <f t="shared" si="3"/>
        <v>0.15204313618253665</v>
      </c>
      <c r="F25" s="1">
        <f t="shared" si="4"/>
        <v>114.53827049863455</v>
      </c>
      <c r="G25" s="1">
        <f t="shared" si="5"/>
        <v>144.14071358881606</v>
      </c>
      <c r="H25" s="1">
        <f t="shared" si="9"/>
        <v>16.083500367999829</v>
      </c>
      <c r="J25" s="16">
        <f t="shared" si="6"/>
        <v>-12.005861634585669</v>
      </c>
      <c r="K25" s="16">
        <f t="shared" si="7"/>
        <v>10.702255393076477</v>
      </c>
      <c r="L25" s="16">
        <f t="shared" si="10"/>
        <v>-48.285576148167422</v>
      </c>
    </row>
    <row r="26" spans="1:12" x14ac:dyDescent="0.25">
      <c r="A26" s="1">
        <f t="shared" si="8"/>
        <v>34</v>
      </c>
      <c r="B26" s="1">
        <f t="shared" si="0"/>
        <v>-2.2517716640309906E-2</v>
      </c>
      <c r="C26" s="1">
        <f t="shared" si="1"/>
        <v>-0.77404123146002402</v>
      </c>
      <c r="D26" s="1">
        <f t="shared" si="2"/>
        <v>0.12823554889674943</v>
      </c>
      <c r="E26" s="1">
        <f t="shared" si="3"/>
        <v>0.14329383618562541</v>
      </c>
      <c r="F26" s="1">
        <f t="shared" si="4"/>
        <v>98.343966644607335</v>
      </c>
      <c r="G26" s="1">
        <f t="shared" si="5"/>
        <v>109.41340688705652</v>
      </c>
      <c r="H26" s="1">
        <f t="shared" si="9"/>
        <v>14.413791088109466</v>
      </c>
      <c r="J26" s="16">
        <f t="shared" si="6"/>
        <v>-10.460086370917619</v>
      </c>
      <c r="K26" s="16">
        <f t="shared" si="7"/>
        <v>9.916852658208013</v>
      </c>
      <c r="L26" s="16">
        <f t="shared" si="10"/>
        <v>-46.527100240960245</v>
      </c>
    </row>
    <row r="27" spans="1:12" x14ac:dyDescent="0.25">
      <c r="A27" s="1">
        <f t="shared" si="8"/>
        <v>35</v>
      </c>
      <c r="B27" s="1">
        <f t="shared" si="0"/>
        <v>-2.3861767201020442E-2</v>
      </c>
      <c r="C27" s="1">
        <f t="shared" si="1"/>
        <v>-0.85106695633250506</v>
      </c>
      <c r="D27" s="1">
        <f t="shared" si="2"/>
        <v>0.12156106251407987</v>
      </c>
      <c r="E27" s="1">
        <f t="shared" si="3"/>
        <v>0.133348416687817</v>
      </c>
      <c r="F27" s="1">
        <f t="shared" si="4"/>
        <v>87.018973808119711</v>
      </c>
      <c r="G27" s="1">
        <f t="shared" si="5"/>
        <v>82.664806952034397</v>
      </c>
      <c r="H27" s="1">
        <f t="shared" si="9"/>
        <v>13.026272711722033</v>
      </c>
      <c r="J27" s="16">
        <f t="shared" si="6"/>
        <v>-9.0920188600791185</v>
      </c>
      <c r="K27" s="16">
        <f t="shared" si="7"/>
        <v>9.3283961005158709</v>
      </c>
      <c r="L27" s="16">
        <f t="shared" si="10"/>
        <v>-44.264800768193311</v>
      </c>
    </row>
    <row r="28" spans="1:12" x14ac:dyDescent="0.25">
      <c r="A28" s="1">
        <f t="shared" si="8"/>
        <v>36</v>
      </c>
      <c r="B28" s="1">
        <f t="shared" si="0"/>
        <v>-2.5244775748997958E-2</v>
      </c>
      <c r="C28" s="1">
        <f t="shared" si="1"/>
        <v>-0.92693091945909534</v>
      </c>
      <c r="D28" s="1">
        <f t="shared" si="2"/>
        <v>0.11397821785543201</v>
      </c>
      <c r="E28" s="1">
        <f t="shared" si="3"/>
        <v>0.12217169770379105</v>
      </c>
      <c r="F28" s="1">
        <f t="shared" si="4"/>
        <v>78.881187056813232</v>
      </c>
      <c r="G28" s="1">
        <f t="shared" si="5"/>
        <v>61.866097341117566</v>
      </c>
      <c r="H28" s="1">
        <f t="shared" si="9"/>
        <v>11.863696068170778</v>
      </c>
      <c r="J28" s="16">
        <f t="shared" si="6"/>
        <v>-7.8655004507734638</v>
      </c>
      <c r="K28" s="16">
        <f t="shared" si="7"/>
        <v>8.8815081521559858</v>
      </c>
      <c r="L28" s="16">
        <f t="shared" si="10"/>
        <v>-41.528234250707307</v>
      </c>
    </row>
    <row r="29" spans="1:12" x14ac:dyDescent="0.25">
      <c r="A29" s="1">
        <f t="shared" si="8"/>
        <v>37</v>
      </c>
      <c r="B29" s="1">
        <f t="shared" si="0"/>
        <v>-2.6666742284242442E-2</v>
      </c>
      <c r="C29" s="1">
        <f t="shared" si="1"/>
        <v>-1.0013421730010221</v>
      </c>
      <c r="D29" s="1">
        <f t="shared" si="2"/>
        <v>0.10546106182720645</v>
      </c>
      <c r="E29" s="1">
        <f t="shared" si="3"/>
        <v>0.10972849924822675</v>
      </c>
      <c r="F29" s="1">
        <f t="shared" si="4"/>
        <v>72.924162145189086</v>
      </c>
      <c r="G29" s="1">
        <f t="shared" si="5"/>
        <v>45.583471051059313</v>
      </c>
      <c r="H29" s="1">
        <f t="shared" si="9"/>
        <v>10.886121127208185</v>
      </c>
      <c r="J29" s="16">
        <f t="shared" si="6"/>
        <v>-6.7515532324835679</v>
      </c>
      <c r="K29" s="16">
        <f t="shared" si="7"/>
        <v>8.5395645173035071</v>
      </c>
      <c r="L29" s="16">
        <f t="shared" si="10"/>
        <v>-38.330612916683492</v>
      </c>
    </row>
    <row r="30" spans="1:12" x14ac:dyDescent="0.25">
      <c r="A30" s="1">
        <f t="shared" si="8"/>
        <v>38</v>
      </c>
      <c r="B30" s="1">
        <f t="shared" si="0"/>
        <v>-2.8127666806753895E-2</v>
      </c>
      <c r="C30" s="1">
        <f t="shared" si="1"/>
        <v>-1.0740015734057451</v>
      </c>
      <c r="D30" s="1">
        <f t="shared" si="2"/>
        <v>9.5983641335803838E-2</v>
      </c>
      <c r="E30" s="1">
        <f t="shared" si="3"/>
        <v>9.5983641335803838E-2</v>
      </c>
      <c r="F30" s="1">
        <f t="shared" si="4"/>
        <v>68.521376962718435</v>
      </c>
      <c r="G30" s="1">
        <f t="shared" si="5"/>
        <v>32.798645162467629</v>
      </c>
      <c r="H30" s="1">
        <f t="shared" si="9"/>
        <v>10.065784724758723</v>
      </c>
      <c r="J30" s="16">
        <f t="shared" si="6"/>
        <v>-5.7270101416417649</v>
      </c>
      <c r="K30" s="16">
        <f t="shared" si="7"/>
        <v>8.277764007430898</v>
      </c>
      <c r="L30" s="16">
        <f t="shared" si="10"/>
        <v>-34.677605509183934</v>
      </c>
    </row>
    <row r="31" spans="1:12" x14ac:dyDescent="0.25">
      <c r="A31" s="1">
        <f t="shared" si="8"/>
        <v>39</v>
      </c>
      <c r="B31" s="1">
        <f t="shared" si="0"/>
        <v>-2.9627549316532328E-2</v>
      </c>
      <c r="C31" s="1">
        <f t="shared" si="1"/>
        <v>-1.1446017814069567</v>
      </c>
      <c r="D31" s="1">
        <f t="shared" si="2"/>
        <v>8.5520003287624838E-2</v>
      </c>
      <c r="E31" s="1">
        <f t="shared" si="3"/>
        <v>8.0901943981201763E-2</v>
      </c>
      <c r="F31" s="1">
        <f t="shared" si="4"/>
        <v>65.270288309114576</v>
      </c>
      <c r="G31" s="1">
        <f t="shared" si="5"/>
        <v>22.783620734581998</v>
      </c>
      <c r="H31" s="1">
        <f t="shared" si="9"/>
        <v>9.3837044414078061</v>
      </c>
      <c r="J31" s="16">
        <f t="shared" si="6"/>
        <v>-4.7732191165482858</v>
      </c>
      <c r="K31" s="16">
        <f t="shared" si="7"/>
        <v>8.0790029279060533</v>
      </c>
      <c r="L31" s="16">
        <f t="shared" si="10"/>
        <v>-30.575351837805776</v>
      </c>
    </row>
    <row r="32" spans="1:12" x14ac:dyDescent="0.25">
      <c r="A32" s="1">
        <f t="shared" si="8"/>
        <v>40</v>
      </c>
      <c r="B32" s="1">
        <f t="shared" si="0"/>
        <v>-3.1166389813577718E-2</v>
      </c>
      <c r="C32" s="1">
        <f t="shared" si="1"/>
        <v>-1.2128272620245797</v>
      </c>
      <c r="D32" s="1">
        <f t="shared" si="2"/>
        <v>7.4044194589070009E-2</v>
      </c>
      <c r="E32" s="1">
        <f t="shared" si="3"/>
        <v>6.4448227199100039E-2</v>
      </c>
      <c r="F32" s="1">
        <f t="shared" si="4"/>
        <v>62.906295172343206</v>
      </c>
      <c r="G32" s="1">
        <f t="shared" si="5"/>
        <v>15.015450047695792</v>
      </c>
      <c r="H32" s="1">
        <f t="shared" si="9"/>
        <v>8.827329450068067</v>
      </c>
      <c r="J32" s="16">
        <f t="shared" si="6"/>
        <v>-3.8749774254433782</v>
      </c>
      <c r="K32" s="16">
        <f t="shared" si="7"/>
        <v>7.9313488873169113</v>
      </c>
      <c r="L32" s="16">
        <f t="shared" si="10"/>
        <v>-26.038503849542103</v>
      </c>
    </row>
    <row r="33" spans="1:12" x14ac:dyDescent="0.25">
      <c r="A33" s="1">
        <f t="shared" si="8"/>
        <v>41</v>
      </c>
      <c r="B33" s="1">
        <f t="shared" si="0"/>
        <v>-3.2744188297890095E-2</v>
      </c>
      <c r="C33" s="1">
        <f t="shared" si="1"/>
        <v>-1.2783542845647693</v>
      </c>
      <c r="D33" s="1">
        <f t="shared" si="2"/>
        <v>6.153026214653997E-2</v>
      </c>
      <c r="E33" s="1">
        <f t="shared" si="3"/>
        <v>4.6587311004178011E-2</v>
      </c>
      <c r="F33" s="1">
        <f t="shared" si="4"/>
        <v>61.253409257110555</v>
      </c>
      <c r="G33" s="1">
        <f t="shared" si="5"/>
        <v>9.1185734357603092</v>
      </c>
      <c r="H33" s="1">
        <f t="shared" si="9"/>
        <v>8.3888010283276397</v>
      </c>
      <c r="J33" s="16">
        <f t="shared" si="6"/>
        <v>-3.0196975735593639</v>
      </c>
      <c r="K33" s="16">
        <f t="shared" si="7"/>
        <v>7.8264557276656559</v>
      </c>
      <c r="L33" s="16">
        <f t="shared" si="10"/>
        <v>-21.098213567588246</v>
      </c>
    </row>
    <row r="34" spans="1:12" x14ac:dyDescent="0.25">
      <c r="A34" s="1">
        <f t="shared" si="8"/>
        <v>42</v>
      </c>
      <c r="B34" s="1">
        <f t="shared" ref="B34:B65" si="11">((Fz/Fb)*-1)*((Fz/Fs)*(1/(Qb*Qms)))</f>
        <v>-3.4360944769469444E-2</v>
      </c>
      <c r="C34" s="1">
        <f t="shared" ref="C34:C65" si="12">((Fz/Fb)^2)*((Fz/Fs)^2)-(((Fz/Fb)^2)*(α+1)+(Fz/Fb)*(Fz/Fs)*(1/(Qb*Qms))+((Fz/Fs)^2))+1</f>
        <v>-1.3408509226199121</v>
      </c>
      <c r="D34" s="1">
        <f t="shared" ref="D34:D65" si="13">(Fz/(Fs*Qms))*(1-((Fz/Fb)^2))</f>
        <v>4.7952252866435313E-2</v>
      </c>
      <c r="E34" s="1">
        <f t="shared" ref="E34:E65" si="14">((Fz/Fb)*(1/Qb)+(Fz/Fs)*(1/Qms))-(((Fz/Fb)^2)*(Fz/(Fs*Qms))+(Fz/Fb)*((Fz/Fs)^2)*(1/Qb))</f>
        <v>2.7284015411115414E-2</v>
      </c>
      <c r="F34" s="1">
        <f t="shared" ref="F34:F65" si="15">(Re+((Res*(m*t+p*v))/(t^2+v^2)))^2</f>
        <v>60.195094906734106</v>
      </c>
      <c r="G34" s="1">
        <f t="shared" ref="G34:G65" si="16">(((Res*(p*t-m*v))/(t^2+v^2))+(2*PI()*Fz*Le))^2</f>
        <v>4.8257772739997051</v>
      </c>
      <c r="H34" s="1">
        <f t="shared" si="9"/>
        <v>8.0635520820996636</v>
      </c>
      <c r="J34" s="16">
        <f t="shared" ref="J34:J65" si="17">((Res*(p*t-m*v))/(t^2+v^2))+(2*PI()*Fz*Le)</f>
        <v>-2.1967651840831111</v>
      </c>
      <c r="K34" s="16">
        <f t="shared" ref="K34:K65" si="18">Re+((Res*(m*t+p*v))/(t^2+v^2))</f>
        <v>7.7585497940487631</v>
      </c>
      <c r="L34" s="16">
        <f t="shared" si="10"/>
        <v>-15.809003647190606</v>
      </c>
    </row>
    <row r="35" spans="1:12" x14ac:dyDescent="0.25">
      <c r="A35" s="1">
        <f t="shared" ref="A35:A66" si="19">A34+k</f>
        <v>43</v>
      </c>
      <c r="B35" s="1">
        <f t="shared" si="11"/>
        <v>-3.6016659228315755E-2</v>
      </c>
      <c r="C35" s="1">
        <f t="shared" si="12"/>
        <v>-1.3999770540686267</v>
      </c>
      <c r="D35" s="1">
        <f t="shared" si="13"/>
        <v>3.3284213655156755E-2</v>
      </c>
      <c r="E35" s="1">
        <f t="shared" si="14"/>
        <v>6.5031604345914817E-3</v>
      </c>
      <c r="F35" s="1">
        <f t="shared" si="15"/>
        <v>59.656688942784193</v>
      </c>
      <c r="G35" s="1">
        <f t="shared" si="16"/>
        <v>1.9517353196455407</v>
      </c>
      <c r="H35" s="1">
        <f t="shared" si="9"/>
        <v>7.8491034050030031</v>
      </c>
      <c r="J35" s="16">
        <f t="shared" si="17"/>
        <v>-1.3970452103083639</v>
      </c>
      <c r="K35" s="16">
        <f t="shared" si="18"/>
        <v>7.7237742679848038</v>
      </c>
      <c r="L35" s="16">
        <f t="shared" si="10"/>
        <v>-10.252580909175041</v>
      </c>
    </row>
    <row r="36" spans="1:12" x14ac:dyDescent="0.25">
      <c r="A36" s="1">
        <f t="shared" si="19"/>
        <v>44</v>
      </c>
      <c r="B36" s="1">
        <f t="shared" si="11"/>
        <v>-3.7711331674429048E-2</v>
      </c>
      <c r="C36" s="1">
        <f t="shared" si="12"/>
        <v>-1.4553843610757644</v>
      </c>
      <c r="D36" s="1">
        <f t="shared" si="13"/>
        <v>1.7500191419104826E-2</v>
      </c>
      <c r="E36" s="1">
        <f t="shared" si="14"/>
        <v>-1.5790433910714108E-2</v>
      </c>
      <c r="F36" s="1">
        <f t="shared" si="15"/>
        <v>59.59478301971027</v>
      </c>
      <c r="G36" s="1">
        <f t="shared" si="16"/>
        <v>0.37515544080350438</v>
      </c>
      <c r="H36" s="1">
        <f t="shared" si="9"/>
        <v>7.7440259852685012</v>
      </c>
      <c r="J36" s="16">
        <f t="shared" si="17"/>
        <v>-0.61249933943107593</v>
      </c>
      <c r="K36" s="16">
        <f t="shared" si="18"/>
        <v>7.7197657360641632</v>
      </c>
      <c r="L36" s="16">
        <f t="shared" si="10"/>
        <v>-4.5364413683860381</v>
      </c>
    </row>
    <row r="37" spans="1:12" x14ac:dyDescent="0.25">
      <c r="A37" s="1">
        <f t="shared" si="19"/>
        <v>45</v>
      </c>
      <c r="B37" s="1">
        <f t="shared" si="11"/>
        <v>-3.9444962107809303E-2</v>
      </c>
      <c r="C37" s="1">
        <f t="shared" si="12"/>
        <v>-1.5067163300924067</v>
      </c>
      <c r="D37" s="1">
        <f t="shared" si="13"/>
        <v>5.742330646801852E-4</v>
      </c>
      <c r="E37" s="1">
        <f t="shared" si="14"/>
        <v>-3.9631947610121954E-2</v>
      </c>
      <c r="F37" s="1">
        <f t="shared" si="15"/>
        <v>59.991028590834169</v>
      </c>
      <c r="G37" s="1">
        <f t="shared" si="16"/>
        <v>2.6933515345650038E-2</v>
      </c>
      <c r="H37" s="1">
        <f t="shared" si="9"/>
        <v>7.7471260546205016</v>
      </c>
      <c r="J37" s="16">
        <f t="shared" si="17"/>
        <v>0.16411433619781679</v>
      </c>
      <c r="K37" s="16">
        <f t="shared" si="18"/>
        <v>7.7453875687943574</v>
      </c>
      <c r="L37" s="16">
        <f t="shared" si="10"/>
        <v>1.2138388067785286</v>
      </c>
    </row>
    <row r="38" spans="1:12" x14ac:dyDescent="0.25">
      <c r="A38" s="1">
        <f t="shared" si="19"/>
        <v>46</v>
      </c>
      <c r="B38" s="1">
        <f t="shared" si="11"/>
        <v>-4.1217550528456541E-2</v>
      </c>
      <c r="C38" s="1">
        <f t="shared" si="12"/>
        <v>-1.5536082518558683</v>
      </c>
      <c r="D38" s="1">
        <f t="shared" si="13"/>
        <v>-1.7519614501716588E-2</v>
      </c>
      <c r="E38" s="1">
        <f t="shared" si="14"/>
        <v>-6.5056560648952488E-2</v>
      </c>
      <c r="F38" s="1">
        <f t="shared" si="15"/>
        <v>60.848966365015741</v>
      </c>
      <c r="G38" s="1">
        <f t="shared" si="16"/>
        <v>0.88262456200944517</v>
      </c>
      <c r="H38" s="1">
        <f t="shared" si="9"/>
        <v>7.8569453941735645</v>
      </c>
      <c r="J38" s="16">
        <f t="shared" si="17"/>
        <v>0.93948100673161306</v>
      </c>
      <c r="K38" s="16">
        <f t="shared" si="18"/>
        <v>7.8005747458130124</v>
      </c>
      <c r="L38" s="16">
        <f t="shared" si="10"/>
        <v>6.8674780254921401</v>
      </c>
    </row>
    <row r="39" spans="1:12" x14ac:dyDescent="0.25">
      <c r="A39" s="1">
        <f t="shared" si="19"/>
        <v>47</v>
      </c>
      <c r="B39" s="1">
        <f t="shared" si="11"/>
        <v>-4.3029096936370748E-2</v>
      </c>
      <c r="C39" s="1">
        <f t="shared" si="12"/>
        <v>-1.5956872213896922</v>
      </c>
      <c r="D39" s="1">
        <f t="shared" si="13"/>
        <v>-3.6807304373684784E-2</v>
      </c>
      <c r="E39" s="1">
        <f t="shared" si="14"/>
        <v>-9.2099453012526311E-2</v>
      </c>
      <c r="F39" s="1">
        <f t="shared" si="15"/>
        <v>62.193151250057262</v>
      </c>
      <c r="G39" s="1">
        <f t="shared" si="16"/>
        <v>2.9581383055544039</v>
      </c>
      <c r="H39" s="1">
        <f t="shared" si="9"/>
        <v>8.0716348750182991</v>
      </c>
      <c r="J39" s="16">
        <f t="shared" si="17"/>
        <v>1.7199239243508428</v>
      </c>
      <c r="K39" s="16">
        <f t="shared" si="18"/>
        <v>7.8862634529958013</v>
      </c>
      <c r="L39" s="16">
        <f t="shared" si="10"/>
        <v>12.303054509979559</v>
      </c>
    </row>
    <row r="40" spans="1:12" x14ac:dyDescent="0.25">
      <c r="A40" s="1">
        <f t="shared" si="19"/>
        <v>48</v>
      </c>
      <c r="B40" s="1">
        <f t="shared" si="11"/>
        <v>-4.4879601331551916E-2</v>
      </c>
      <c r="C40" s="1">
        <f t="shared" si="12"/>
        <v>-1.6325721380036602</v>
      </c>
      <c r="D40" s="1">
        <f t="shared" si="13"/>
        <v>-5.7314789644823873E-2</v>
      </c>
      <c r="E40" s="1">
        <f t="shared" si="14"/>
        <v>-0.12079580468616369</v>
      </c>
      <c r="F40" s="1">
        <f t="shared" si="15"/>
        <v>64.070276445349748</v>
      </c>
      <c r="G40" s="1">
        <f t="shared" si="16"/>
        <v>6.3079602812417512</v>
      </c>
      <c r="H40" s="1">
        <f t="shared" si="9"/>
        <v>8.3891737809269085</v>
      </c>
      <c r="J40" s="16">
        <f t="shared" si="17"/>
        <v>2.5115653049924367</v>
      </c>
      <c r="K40" s="16">
        <f t="shared" si="18"/>
        <v>8.0043910727393719</v>
      </c>
      <c r="L40" s="16">
        <f t="shared" si="10"/>
        <v>17.420471796214859</v>
      </c>
    </row>
    <row r="41" spans="1:12" x14ac:dyDescent="0.25">
      <c r="A41" s="1">
        <f t="shared" si="19"/>
        <v>49</v>
      </c>
      <c r="B41" s="1">
        <f t="shared" si="11"/>
        <v>-4.6769063714000074E-2</v>
      </c>
      <c r="C41" s="1">
        <f t="shared" si="12"/>
        <v>-1.6638737052937782</v>
      </c>
      <c r="D41" s="1">
        <f t="shared" si="13"/>
        <v>-7.9068023408733243E-2</v>
      </c>
      <c r="E41" s="1">
        <f t="shared" si="14"/>
        <v>-0.1511807956551855</v>
      </c>
      <c r="F41" s="1">
        <f t="shared" si="15"/>
        <v>66.552327171511834</v>
      </c>
      <c r="G41" s="1">
        <f t="shared" si="16"/>
        <v>11.025457577404184</v>
      </c>
      <c r="H41" s="1">
        <f t="shared" si="9"/>
        <v>8.8078251997253005</v>
      </c>
      <c r="J41" s="16">
        <f t="shared" si="17"/>
        <v>3.3204604465953489</v>
      </c>
      <c r="K41" s="16">
        <f t="shared" si="18"/>
        <v>8.1579609689867869</v>
      </c>
      <c r="L41" s="16">
        <f t="shared" si="10"/>
        <v>22.147349435504996</v>
      </c>
    </row>
    <row r="42" spans="1:12" x14ac:dyDescent="0.25">
      <c r="A42" s="1">
        <f t="shared" si="19"/>
        <v>50</v>
      </c>
      <c r="B42" s="1">
        <f t="shared" si="11"/>
        <v>-4.8697484083715194E-2</v>
      </c>
      <c r="C42" s="1">
        <f t="shared" si="12"/>
        <v>-1.6891944311422891</v>
      </c>
      <c r="D42" s="1">
        <f t="shared" si="13"/>
        <v>-0.10209295875901216</v>
      </c>
      <c r="E42" s="1">
        <f t="shared" si="14"/>
        <v>-0.18328960590491206</v>
      </c>
      <c r="F42" s="1">
        <f t="shared" si="15"/>
        <v>69.742098731792908</v>
      </c>
      <c r="G42" s="1">
        <f t="shared" si="16"/>
        <v>17.244987771346519</v>
      </c>
      <c r="H42" s="1">
        <f t="shared" si="9"/>
        <v>9.326686791306944</v>
      </c>
      <c r="J42" s="16">
        <f t="shared" si="17"/>
        <v>4.1527084861986783</v>
      </c>
      <c r="K42" s="16">
        <f t="shared" si="18"/>
        <v>8.351173494293656</v>
      </c>
      <c r="L42" s="16">
        <f t="shared" si="10"/>
        <v>26.439342981941568</v>
      </c>
    </row>
    <row r="43" spans="1:12" x14ac:dyDescent="0.25">
      <c r="A43" s="1">
        <f t="shared" si="19"/>
        <v>51</v>
      </c>
      <c r="B43" s="1">
        <f t="shared" si="11"/>
        <v>-5.0664862440697282E-2</v>
      </c>
      <c r="C43" s="1">
        <f t="shared" si="12"/>
        <v>-1.7081286277176657</v>
      </c>
      <c r="D43" s="1">
        <f t="shared" si="13"/>
        <v>-0.12641554878926012</v>
      </c>
      <c r="E43" s="1">
        <f t="shared" si="14"/>
        <v>-0.2171574154206638</v>
      </c>
      <c r="F43" s="1">
        <f t="shared" si="15"/>
        <v>73.781762201218115</v>
      </c>
      <c r="G43" s="1">
        <f t="shared" si="16"/>
        <v>25.145603547209973</v>
      </c>
      <c r="H43" s="1">
        <f t="shared" si="9"/>
        <v>9.9462236928609293</v>
      </c>
      <c r="J43" s="16">
        <f t="shared" si="17"/>
        <v>5.0145392158412694</v>
      </c>
      <c r="K43" s="16">
        <f t="shared" si="18"/>
        <v>8.589631086444756</v>
      </c>
      <c r="L43" s="16">
        <f t="shared" si="10"/>
        <v>30.275947867682934</v>
      </c>
    </row>
    <row r="44" spans="1:12" x14ac:dyDescent="0.25">
      <c r="A44" s="1">
        <f t="shared" si="19"/>
        <v>52</v>
      </c>
      <c r="B44" s="1">
        <f t="shared" si="11"/>
        <v>-5.2671198784946353E-2</v>
      </c>
      <c r="C44" s="1">
        <f t="shared" si="12"/>
        <v>-1.7202624114746108</v>
      </c>
      <c r="D44" s="1">
        <f t="shared" si="13"/>
        <v>-0.15206174659307639</v>
      </c>
      <c r="E44" s="1">
        <f t="shared" si="14"/>
        <v>-0.25281940418776117</v>
      </c>
      <c r="F44" s="1">
        <f t="shared" si="15"/>
        <v>78.86562540556956</v>
      </c>
      <c r="G44" s="1">
        <f t="shared" si="16"/>
        <v>34.95612214047118</v>
      </c>
      <c r="H44" s="1">
        <f t="shared" si="9"/>
        <v>10.668727550464522</v>
      </c>
      <c r="J44" s="16">
        <f t="shared" si="17"/>
        <v>5.9123702641555846</v>
      </c>
      <c r="K44" s="16">
        <f t="shared" si="18"/>
        <v>8.8806320386315729</v>
      </c>
      <c r="L44" s="16">
        <f t="shared" si="10"/>
        <v>33.65409138615918</v>
      </c>
    </row>
    <row r="45" spans="1:12" x14ac:dyDescent="0.25">
      <c r="A45" s="1">
        <f t="shared" si="19"/>
        <v>53</v>
      </c>
      <c r="B45" s="1">
        <f t="shared" si="11"/>
        <v>-5.4716493116462386E-2</v>
      </c>
      <c r="C45" s="1">
        <f t="shared" si="12"/>
        <v>-1.7251737031540619</v>
      </c>
      <c r="D45" s="1">
        <f t="shared" si="13"/>
        <v>-0.17905750526406047</v>
      </c>
      <c r="E45" s="1">
        <f t="shared" si="14"/>
        <v>-0.29031075219152502</v>
      </c>
      <c r="F45" s="1">
        <f t="shared" si="15"/>
        <v>85.258911282443407</v>
      </c>
      <c r="G45" s="1">
        <f t="shared" si="16"/>
        <v>46.961163745540524</v>
      </c>
      <c r="H45" s="1">
        <f t="shared" si="9"/>
        <v>11.498698840650794</v>
      </c>
      <c r="J45" s="16">
        <f t="shared" si="17"/>
        <v>6.8528215900853953</v>
      </c>
      <c r="K45" s="16">
        <f t="shared" si="18"/>
        <v>9.2335752166992933</v>
      </c>
      <c r="L45" s="16">
        <f t="shared" si="10"/>
        <v>36.581452492028966</v>
      </c>
    </row>
    <row r="46" spans="1:12" x14ac:dyDescent="0.25">
      <c r="A46" s="1">
        <f t="shared" si="19"/>
        <v>54</v>
      </c>
      <c r="B46" s="1">
        <f t="shared" si="11"/>
        <v>-5.6800745435245402E-2</v>
      </c>
      <c r="C46" s="1">
        <f t="shared" si="12"/>
        <v>-1.7224322277831896</v>
      </c>
      <c r="D46" s="1">
        <f t="shared" si="13"/>
        <v>-0.20742877789581163</v>
      </c>
      <c r="E46" s="1">
        <f t="shared" si="14"/>
        <v>-0.32966663941727548</v>
      </c>
      <c r="F46" s="1">
        <f t="shared" si="15"/>
        <v>93.325399675533191</v>
      </c>
      <c r="G46" s="1">
        <f t="shared" si="16"/>
        <v>61.507360628246566</v>
      </c>
      <c r="H46" s="1">
        <f t="shared" si="9"/>
        <v>12.443181277461957</v>
      </c>
      <c r="J46" s="16">
        <f t="shared" si="17"/>
        <v>7.8426628531543141</v>
      </c>
      <c r="K46" s="16">
        <f t="shared" si="18"/>
        <v>9.6605072162662964</v>
      </c>
      <c r="L46" s="16">
        <f t="shared" si="10"/>
        <v>39.070632553192283</v>
      </c>
    </row>
    <row r="47" spans="1:12" x14ac:dyDescent="0.25">
      <c r="A47" s="1">
        <f t="shared" si="19"/>
        <v>55</v>
      </c>
      <c r="B47" s="1">
        <f t="shared" si="11"/>
        <v>-5.8923955741295386E-2</v>
      </c>
      <c r="C47" s="1">
        <f t="shared" si="12"/>
        <v>-1.7115995146753895</v>
      </c>
      <c r="D47" s="1">
        <f t="shared" si="13"/>
        <v>-0.23720151758192945</v>
      </c>
      <c r="E47" s="1">
        <f t="shared" si="14"/>
        <v>-0.3709222458503334</v>
      </c>
      <c r="F47" s="1">
        <f t="shared" si="15"/>
        <v>103.56836719269359</v>
      </c>
      <c r="G47" s="1">
        <f t="shared" si="16"/>
        <v>79.008115742508082</v>
      </c>
      <c r="H47" s="1">
        <f t="shared" si="9"/>
        <v>13.512086550018902</v>
      </c>
      <c r="J47" s="16">
        <f t="shared" si="17"/>
        <v>8.8886509517759826</v>
      </c>
      <c r="K47" s="16">
        <f t="shared" si="18"/>
        <v>10.176854484205499</v>
      </c>
      <c r="L47" s="16">
        <f t="shared" si="10"/>
        <v>41.134557659932554</v>
      </c>
    </row>
    <row r="48" spans="1:12" x14ac:dyDescent="0.25">
      <c r="A48" s="1">
        <f t="shared" si="19"/>
        <v>56</v>
      </c>
      <c r="B48" s="1">
        <f t="shared" si="11"/>
        <v>-6.1086124034612339E-2</v>
      </c>
      <c r="C48" s="1">
        <f t="shared" si="12"/>
        <v>-1.6922288974302968</v>
      </c>
      <c r="D48" s="1">
        <f t="shared" si="13"/>
        <v>-0.26840167741601295</v>
      </c>
      <c r="E48" s="1">
        <f t="shared" si="14"/>
        <v>-0.41411275147601878</v>
      </c>
      <c r="F48" s="1">
        <f t="shared" si="15"/>
        <v>116.69174511168406</v>
      </c>
      <c r="G48" s="1">
        <f t="shared" si="16"/>
        <v>99.943710999014613</v>
      </c>
      <c r="H48" s="1">
        <f t="shared" si="9"/>
        <v>14.718541235825603</v>
      </c>
      <c r="J48" s="16">
        <f t="shared" si="17"/>
        <v>9.9971851537827696</v>
      </c>
      <c r="K48" s="16">
        <f t="shared" si="18"/>
        <v>10.802395341389985</v>
      </c>
      <c r="L48" s="16">
        <f t="shared" si="10"/>
        <v>42.783026499686159</v>
      </c>
    </row>
    <row r="49" spans="1:12" x14ac:dyDescent="0.25">
      <c r="A49" s="1">
        <f t="shared" si="19"/>
        <v>57</v>
      </c>
      <c r="B49" s="1">
        <f t="shared" si="11"/>
        <v>-6.3287250315196261E-2</v>
      </c>
      <c r="C49" s="1">
        <f t="shared" si="12"/>
        <v>-1.6638655139337719</v>
      </c>
      <c r="D49" s="1">
        <f t="shared" si="13"/>
        <v>-0.30105521049166195</v>
      </c>
      <c r="E49" s="1">
        <f t="shared" si="14"/>
        <v>-0.4592733362796525</v>
      </c>
      <c r="F49" s="1">
        <f t="shared" si="15"/>
        <v>133.69229419644253</v>
      </c>
      <c r="G49" s="1">
        <f t="shared" si="16"/>
        <v>124.85063513060307</v>
      </c>
      <c r="H49" s="1">
        <f t="shared" si="9"/>
        <v>16.079270173955209</v>
      </c>
      <c r="J49" s="16">
        <f t="shared" si="17"/>
        <v>11.173658090822498</v>
      </c>
      <c r="K49" s="16">
        <f t="shared" si="18"/>
        <v>11.562538397620244</v>
      </c>
      <c r="L49" s="16">
        <f t="shared" si="10"/>
        <v>44.020107521560945</v>
      </c>
    </row>
    <row r="50" spans="1:12" x14ac:dyDescent="0.25">
      <c r="A50" s="1">
        <f t="shared" si="19"/>
        <v>58</v>
      </c>
      <c r="B50" s="1">
        <f t="shared" si="11"/>
        <v>-6.5527334583047159E-2</v>
      </c>
      <c r="C50" s="1">
        <f t="shared" si="12"/>
        <v>-1.6260463063579138</v>
      </c>
      <c r="D50" s="1">
        <f t="shared" si="13"/>
        <v>-0.33518806990247552</v>
      </c>
      <c r="E50" s="1">
        <f t="shared" si="14"/>
        <v>-0.50643918024655532</v>
      </c>
      <c r="F50" s="1">
        <f t="shared" si="15"/>
        <v>155.99955023507647</v>
      </c>
      <c r="G50" s="1">
        <f t="shared" si="16"/>
        <v>154.28869641329862</v>
      </c>
      <c r="H50" s="1">
        <f t="shared" si="9"/>
        <v>17.615000614486934</v>
      </c>
      <c r="J50" s="16">
        <f t="shared" si="17"/>
        <v>12.421300109622125</v>
      </c>
      <c r="K50" s="16">
        <f t="shared" si="18"/>
        <v>12.489977991777106</v>
      </c>
      <c r="L50" s="16">
        <f t="shared" si="10"/>
        <v>44.842041712664766</v>
      </c>
    </row>
    <row r="51" spans="1:12" x14ac:dyDescent="0.25">
      <c r="A51" s="1">
        <f t="shared" si="19"/>
        <v>59</v>
      </c>
      <c r="B51" s="1">
        <f t="shared" si="11"/>
        <v>-6.7806376838165025E-2</v>
      </c>
      <c r="C51" s="1">
        <f t="shared" si="12"/>
        <v>-1.5783000211610467</v>
      </c>
      <c r="D51" s="1">
        <f t="shared" si="13"/>
        <v>-0.37082620874205308</v>
      </c>
      <c r="E51" s="1">
        <f t="shared" si="14"/>
        <v>-0.55564546336204712</v>
      </c>
      <c r="F51" s="1">
        <f t="shared" si="15"/>
        <v>185.6890687684886</v>
      </c>
      <c r="G51" s="1">
        <f t="shared" si="16"/>
        <v>188.76515303155099</v>
      </c>
      <c r="H51" s="1">
        <f t="shared" si="9"/>
        <v>19.350819667394958</v>
      </c>
      <c r="J51" s="16">
        <f t="shared" si="17"/>
        <v>13.7391831282486</v>
      </c>
      <c r="K51" s="16">
        <f t="shared" si="18"/>
        <v>13.626777637009001</v>
      </c>
      <c r="L51" s="16">
        <f t="shared" si="10"/>
        <v>45.235340687587239</v>
      </c>
    </row>
    <row r="52" spans="1:12" x14ac:dyDescent="0.25">
      <c r="A52" s="1">
        <f t="shared" si="19"/>
        <v>60</v>
      </c>
      <c r="B52" s="1">
        <f t="shared" si="11"/>
        <v>-7.0124377080549874E-2</v>
      </c>
      <c r="C52" s="1">
        <f t="shared" si="12"/>
        <v>-1.5201472090877299</v>
      </c>
      <c r="D52" s="1">
        <f t="shared" si="13"/>
        <v>-0.40799558010399412</v>
      </c>
      <c r="E52" s="1">
        <f t="shared" si="14"/>
        <v>-0.60692736561144878</v>
      </c>
      <c r="F52" s="1">
        <f t="shared" si="15"/>
        <v>225.80625384536944</v>
      </c>
      <c r="G52" s="1">
        <f t="shared" si="16"/>
        <v>228.57938084780159</v>
      </c>
      <c r="H52" s="1">
        <f t="shared" si="9"/>
        <v>21.316323198271579</v>
      </c>
      <c r="J52" s="16">
        <f t="shared" si="17"/>
        <v>15.118841914902132</v>
      </c>
      <c r="K52" s="16">
        <f t="shared" si="18"/>
        <v>15.026851095468054</v>
      </c>
      <c r="L52" s="16">
        <f t="shared" si="10"/>
        <v>45.174839879971032</v>
      </c>
    </row>
    <row r="53" spans="1:12" x14ac:dyDescent="0.25">
      <c r="A53" s="1">
        <f t="shared" si="19"/>
        <v>61</v>
      </c>
      <c r="B53" s="1">
        <f t="shared" si="11"/>
        <v>-7.2481335310201692E-2</v>
      </c>
      <c r="C53" s="1">
        <f t="shared" si="12"/>
        <v>-1.4511002251687541</v>
      </c>
      <c r="D53" s="1">
        <f t="shared" si="13"/>
        <v>-0.44672213708189784</v>
      </c>
      <c r="E53" s="1">
        <f t="shared" si="14"/>
        <v>-0.66032006698008083</v>
      </c>
      <c r="F53" s="1">
        <f t="shared" si="15"/>
        <v>280.85016018562891</v>
      </c>
      <c r="G53" s="1">
        <f t="shared" si="16"/>
        <v>273.52719683231493</v>
      </c>
      <c r="H53" s="1">
        <f t="shared" si="9"/>
        <v>23.545219408999863</v>
      </c>
      <c r="J53" s="16">
        <f t="shared" si="17"/>
        <v>16.538657649045007</v>
      </c>
      <c r="K53" s="16">
        <f t="shared" si="18"/>
        <v>16.758584671314846</v>
      </c>
      <c r="L53" s="16">
        <f t="shared" si="10"/>
        <v>44.621569053065755</v>
      </c>
    </row>
    <row r="54" spans="1:12" x14ac:dyDescent="0.25">
      <c r="A54" s="1">
        <f t="shared" si="19"/>
        <v>62</v>
      </c>
      <c r="B54" s="1">
        <f t="shared" si="11"/>
        <v>-7.4877251527120478E-2</v>
      </c>
      <c r="C54" s="1">
        <f t="shared" si="12"/>
        <v>-1.3706632287211438</v>
      </c>
      <c r="D54" s="1">
        <f t="shared" si="13"/>
        <v>-0.48703183276936396</v>
      </c>
      <c r="E54" s="1">
        <f t="shared" si="14"/>
        <v>-0.71585874745326361</v>
      </c>
      <c r="F54" s="1">
        <f t="shared" si="15"/>
        <v>357.46717421796751</v>
      </c>
      <c r="G54" s="1">
        <f t="shared" si="16"/>
        <v>322.37232485143829</v>
      </c>
      <c r="H54" s="1">
        <f t="shared" si="9"/>
        <v>26.073731974333974</v>
      </c>
      <c r="J54" s="16">
        <f t="shared" si="17"/>
        <v>17.954729874087171</v>
      </c>
      <c r="K54" s="16">
        <f t="shared" si="18"/>
        <v>18.906802326622223</v>
      </c>
      <c r="L54" s="16">
        <f t="shared" si="10"/>
        <v>43.520473653387093</v>
      </c>
    </row>
    <row r="55" spans="1:12" x14ac:dyDescent="0.25">
      <c r="A55" s="1">
        <f t="shared" si="19"/>
        <v>63</v>
      </c>
      <c r="B55" s="1">
        <f t="shared" si="11"/>
        <v>-7.7312125731306233E-2</v>
      </c>
      <c r="C55" s="1">
        <f t="shared" si="12"/>
        <v>-1.2783321833481498</v>
      </c>
      <c r="D55" s="1">
        <f t="shared" si="13"/>
        <v>-0.52895062025999151</v>
      </c>
      <c r="E55" s="1">
        <f t="shared" si="14"/>
        <v>-0.77357858701631776</v>
      </c>
      <c r="F55" s="1">
        <f t="shared" si="15"/>
        <v>465.35522688265786</v>
      </c>
      <c r="G55" s="1">
        <f t="shared" si="16"/>
        <v>371.971405995439</v>
      </c>
      <c r="H55" s="1">
        <f t="shared" si="9"/>
        <v>28.936596774294259</v>
      </c>
      <c r="J55" s="16">
        <f t="shared" si="17"/>
        <v>19.2865602427037</v>
      </c>
      <c r="K55" s="16">
        <f t="shared" si="18"/>
        <v>21.572093706514856</v>
      </c>
      <c r="L55" s="16">
        <f t="shared" si="10"/>
        <v>41.798350366075596</v>
      </c>
    </row>
    <row r="56" spans="1:12" x14ac:dyDescent="0.25">
      <c r="A56" s="1">
        <f t="shared" si="19"/>
        <v>64</v>
      </c>
      <c r="B56" s="1">
        <f t="shared" si="11"/>
        <v>-7.9785957922758971E-2</v>
      </c>
      <c r="C56" s="1">
        <f t="shared" si="12"/>
        <v>-1.1735948569392614</v>
      </c>
      <c r="D56" s="1">
        <f t="shared" si="13"/>
        <v>-0.57250445264737992</v>
      </c>
      <c r="E56" s="1">
        <f t="shared" si="14"/>
        <v>-0.83351476565456339</v>
      </c>
      <c r="F56" s="1">
        <f t="shared" si="15"/>
        <v>618.17829360960116</v>
      </c>
      <c r="G56" s="1">
        <f t="shared" si="16"/>
        <v>415.99643754384573</v>
      </c>
      <c r="H56" s="1">
        <f t="shared" si="9"/>
        <v>32.158587207050104</v>
      </c>
      <c r="J56" s="16">
        <f t="shared" si="17"/>
        <v>20.395990722292598</v>
      </c>
      <c r="K56" s="16">
        <f t="shared" si="18"/>
        <v>24.863191541103511</v>
      </c>
      <c r="L56" s="16">
        <f t="shared" si="10"/>
        <v>39.36301349997882</v>
      </c>
    </row>
    <row r="57" spans="1:12" x14ac:dyDescent="0.25">
      <c r="A57" s="1">
        <f t="shared" si="19"/>
        <v>65</v>
      </c>
      <c r="B57" s="1">
        <f t="shared" si="11"/>
        <v>-8.2298748101478678E-2</v>
      </c>
      <c r="C57" s="1">
        <f t="shared" si="12"/>
        <v>-1.0559308216701924</v>
      </c>
      <c r="D57" s="1">
        <f t="shared" si="13"/>
        <v>-0.61771928302512857</v>
      </c>
      <c r="E57" s="1">
        <f t="shared" si="14"/>
        <v>-0.8957024633533216</v>
      </c>
      <c r="F57" s="1">
        <f t="shared" si="15"/>
        <v>833.71542978415027</v>
      </c>
      <c r="G57" s="1">
        <f t="shared" si="16"/>
        <v>443.52163501225317</v>
      </c>
      <c r="H57" s="1">
        <f t="shared" si="9"/>
        <v>35.738453587087449</v>
      </c>
      <c r="J57" s="16">
        <f t="shared" si="17"/>
        <v>21.059953347817586</v>
      </c>
      <c r="K57" s="16">
        <f t="shared" si="18"/>
        <v>28.874130805690935</v>
      </c>
      <c r="L57" s="16">
        <f t="shared" si="10"/>
        <v>36.105926326435451</v>
      </c>
    </row>
    <row r="58" spans="1:12" x14ac:dyDescent="0.25">
      <c r="A58" s="1">
        <f t="shared" si="19"/>
        <v>66</v>
      </c>
      <c r="B58" s="1">
        <f t="shared" si="11"/>
        <v>-8.4850496267465353E-2</v>
      </c>
      <c r="C58" s="1">
        <f t="shared" si="12"/>
        <v>-0.92481145400289488</v>
      </c>
      <c r="D58" s="1">
        <f t="shared" si="13"/>
        <v>-0.66462106448683711</v>
      </c>
      <c r="E58" s="1">
        <f t="shared" si="14"/>
        <v>-0.96017686009791259</v>
      </c>
      <c r="F58" s="1">
        <f t="shared" si="15"/>
        <v>1131.1923476723171</v>
      </c>
      <c r="G58" s="1">
        <f t="shared" si="16"/>
        <v>438.69275561689915</v>
      </c>
      <c r="H58" s="1">
        <f t="shared" si="9"/>
        <v>39.621775620095775</v>
      </c>
      <c r="J58" s="16">
        <f t="shared" si="17"/>
        <v>20.944993569273283</v>
      </c>
      <c r="K58" s="16">
        <f t="shared" si="18"/>
        <v>33.633203054010735</v>
      </c>
      <c r="L58" s="16">
        <f t="shared" si="10"/>
        <v>31.912483506460035</v>
      </c>
    </row>
    <row r="59" spans="1:12" x14ac:dyDescent="0.25">
      <c r="A59" s="1">
        <f t="shared" si="19"/>
        <v>67</v>
      </c>
      <c r="B59" s="1">
        <f t="shared" si="11"/>
        <v>-8.7441202420718997E-2</v>
      </c>
      <c r="C59" s="1">
        <f t="shared" si="12"/>
        <v>-0.77969993468554843</v>
      </c>
      <c r="D59" s="1">
        <f t="shared" si="13"/>
        <v>-0.71323575012610496</v>
      </c>
      <c r="E59" s="1">
        <f t="shared" si="14"/>
        <v>-1.0269731358736574</v>
      </c>
      <c r="F59" s="1">
        <f t="shared" si="15"/>
        <v>1521.8777637689368</v>
      </c>
      <c r="G59" s="1">
        <f t="shared" si="16"/>
        <v>384.50984901407031</v>
      </c>
      <c r="H59" s="1">
        <f t="shared" si="9"/>
        <v>43.662198899998238</v>
      </c>
      <c r="J59" s="16">
        <f t="shared" si="17"/>
        <v>19.608922688767741</v>
      </c>
      <c r="K59" s="16">
        <f t="shared" si="18"/>
        <v>39.01125175854957</v>
      </c>
      <c r="L59" s="16">
        <f t="shared" si="10"/>
        <v>26.68629210568951</v>
      </c>
    </row>
    <row r="60" spans="1:12" x14ac:dyDescent="0.25">
      <c r="A60" s="1">
        <f t="shared" si="19"/>
        <v>68</v>
      </c>
      <c r="B60" s="1">
        <f t="shared" si="11"/>
        <v>-9.0070866561239624E-2</v>
      </c>
      <c r="C60" s="1">
        <f t="shared" si="12"/>
        <v>-0.6200512487525689</v>
      </c>
      <c r="D60" s="1">
        <f t="shared" si="13"/>
        <v>-0.76358929303653078</v>
      </c>
      <c r="E60" s="1">
        <f t="shared" si="14"/>
        <v>-1.0961264706658751</v>
      </c>
      <c r="F60" s="1">
        <f t="shared" si="15"/>
        <v>1989.1375421532853</v>
      </c>
      <c r="G60" s="1">
        <f t="shared" si="16"/>
        <v>274.91852254457194</v>
      </c>
      <c r="H60" s="1">
        <f t="shared" si="9"/>
        <v>47.58209815358984</v>
      </c>
      <c r="J60" s="16">
        <f t="shared" si="17"/>
        <v>16.580667132071977</v>
      </c>
      <c r="K60" s="16">
        <f t="shared" si="18"/>
        <v>44.599748229707366</v>
      </c>
      <c r="L60" s="16">
        <f t="shared" si="10"/>
        <v>20.393419495608001</v>
      </c>
    </row>
    <row r="61" spans="1:12" x14ac:dyDescent="0.25">
      <c r="A61" s="1">
        <f t="shared" si="19"/>
        <v>69</v>
      </c>
      <c r="B61" s="1">
        <f t="shared" si="11"/>
        <v>-9.2739488689027219E-2</v>
      </c>
      <c r="C61" s="1">
        <f t="shared" si="12"/>
        <v>-0.44531218552459784</v>
      </c>
      <c r="D61" s="1">
        <f t="shared" si="13"/>
        <v>-0.81570764631171466</v>
      </c>
      <c r="E61" s="1">
        <f t="shared" si="14"/>
        <v>-1.1676720444598876</v>
      </c>
      <c r="F61" s="1">
        <f t="shared" si="15"/>
        <v>2463.7024487242165</v>
      </c>
      <c r="G61" s="1">
        <f t="shared" si="16"/>
        <v>133.90692232028624</v>
      </c>
      <c r="H61" s="1">
        <f t="shared" si="9"/>
        <v>50.966747699303937</v>
      </c>
      <c r="J61" s="16">
        <f t="shared" si="17"/>
        <v>11.571815860973862</v>
      </c>
      <c r="K61" s="16">
        <f t="shared" si="18"/>
        <v>49.635697322836279</v>
      </c>
      <c r="L61" s="16">
        <f t="shared" si="10"/>
        <v>13.123242248767168</v>
      </c>
    </row>
    <row r="62" spans="1:12" x14ac:dyDescent="0.25">
      <c r="A62" s="1">
        <f t="shared" si="19"/>
        <v>70</v>
      </c>
      <c r="B62" s="1">
        <f t="shared" si="11"/>
        <v>-9.5447068804081769E-2</v>
      </c>
      <c r="C62" s="1">
        <f t="shared" si="12"/>
        <v>-0.25492133860851496</v>
      </c>
      <c r="D62" s="1">
        <f t="shared" si="13"/>
        <v>-0.86961676304525581</v>
      </c>
      <c r="E62" s="1">
        <f t="shared" si="14"/>
        <v>-1.2416450372410153</v>
      </c>
      <c r="F62" s="1">
        <f t="shared" si="15"/>
        <v>2822.6146913214452</v>
      </c>
      <c r="G62" s="1">
        <f t="shared" si="16"/>
        <v>22.829981488862661</v>
      </c>
      <c r="H62" s="1">
        <f t="shared" si="9"/>
        <v>53.342709650057223</v>
      </c>
      <c r="J62" s="16">
        <f t="shared" si="17"/>
        <v>4.7780729890681517</v>
      </c>
      <c r="K62" s="16">
        <f t="shared" si="18"/>
        <v>53.12828522850559</v>
      </c>
      <c r="L62" s="16">
        <f t="shared" si="10"/>
        <v>5.1390495417376396</v>
      </c>
    </row>
    <row r="63" spans="1:12" x14ac:dyDescent="0.25">
      <c r="A63" s="1">
        <f t="shared" si="19"/>
        <v>71</v>
      </c>
      <c r="B63" s="1">
        <f t="shared" si="11"/>
        <v>-9.8193606906403316E-2</v>
      </c>
      <c r="C63" s="1">
        <f t="shared" si="12"/>
        <v>-4.8309105897425653E-2</v>
      </c>
      <c r="D63" s="1">
        <f t="shared" si="13"/>
        <v>-0.92534259633075366</v>
      </c>
      <c r="E63" s="1">
        <f t="shared" si="14"/>
        <v>-1.3180806289945779</v>
      </c>
      <c r="F63" s="1">
        <f t="shared" si="15"/>
        <v>2945.2490449975485</v>
      </c>
      <c r="G63" s="1">
        <f t="shared" si="16"/>
        <v>8.8138841005904425</v>
      </c>
      <c r="H63" s="1">
        <f t="shared" si="9"/>
        <v>54.351291880673259</v>
      </c>
      <c r="J63" s="16">
        <f t="shared" si="17"/>
        <v>-2.9688186372007372</v>
      </c>
      <c r="K63" s="16">
        <f t="shared" si="18"/>
        <v>54.270148746779277</v>
      </c>
      <c r="L63" s="16">
        <f t="shared" si="10"/>
        <v>-3.1312131274827313</v>
      </c>
    </row>
    <row r="64" spans="1:12" x14ac:dyDescent="0.25">
      <c r="A64" s="1">
        <f t="shared" si="19"/>
        <v>72</v>
      </c>
      <c r="B64" s="1">
        <f t="shared" si="11"/>
        <v>-0.10097910299599183</v>
      </c>
      <c r="C64" s="1">
        <f t="shared" si="12"/>
        <v>0.17510231042932745</v>
      </c>
      <c r="D64" s="1">
        <f t="shared" si="13"/>
        <v>-0.98291109926180698</v>
      </c>
      <c r="E64" s="1">
        <f t="shared" si="14"/>
        <v>-1.3970139997058959</v>
      </c>
      <c r="F64" s="1">
        <f t="shared" si="15"/>
        <v>2797.7728671486102</v>
      </c>
      <c r="G64" s="1">
        <f t="shared" si="16"/>
        <v>109.54583238491968</v>
      </c>
      <c r="H64" s="1">
        <f t="shared" si="9"/>
        <v>53.919557671901664</v>
      </c>
      <c r="J64" s="16">
        <f t="shared" si="17"/>
        <v>-10.46641449518027</v>
      </c>
      <c r="K64" s="16">
        <f t="shared" si="18"/>
        <v>52.893977607555762</v>
      </c>
      <c r="L64" s="16">
        <f t="shared" si="10"/>
        <v>-11.192833540891204</v>
      </c>
    </row>
    <row r="65" spans="1:12" x14ac:dyDescent="0.25">
      <c r="A65" s="1">
        <f t="shared" si="19"/>
        <v>73</v>
      </c>
      <c r="B65" s="1">
        <f t="shared" si="11"/>
        <v>-0.10380355707284732</v>
      </c>
      <c r="C65" s="1">
        <f t="shared" si="12"/>
        <v>0.41589890390617512</v>
      </c>
      <c r="D65" s="1">
        <f t="shared" si="13"/>
        <v>-1.0423482249320164</v>
      </c>
      <c r="E65" s="1">
        <f t="shared" si="14"/>
        <v>-1.4784803293602917</v>
      </c>
      <c r="F65" s="1">
        <f t="shared" si="15"/>
        <v>2454.8221537179174</v>
      </c>
      <c r="G65" s="1">
        <f t="shared" si="16"/>
        <v>278.84147000614564</v>
      </c>
      <c r="H65" s="1">
        <f t="shared" si="9"/>
        <v>52.284449157699491</v>
      </c>
      <c r="J65" s="16">
        <f t="shared" si="17"/>
        <v>-16.698546942957211</v>
      </c>
      <c r="K65" s="16">
        <f t="shared" si="18"/>
        <v>49.546161846483301</v>
      </c>
      <c r="L65" s="16">
        <f t="shared" si="10"/>
        <v>-18.625364183847644</v>
      </c>
    </row>
    <row r="66" spans="1:12" x14ac:dyDescent="0.25">
      <c r="A66" s="1">
        <f t="shared" si="19"/>
        <v>74</v>
      </c>
      <c r="B66" s="1">
        <f t="shared" ref="B66:B97" si="20">((Fz/Fb)*-1)*((Fz/Fs)*(1/(Qb*Qms)))</f>
        <v>-0.10666696913696977</v>
      </c>
      <c r="C66" s="1">
        <f t="shared" ref="C66:C97" si="21">((Fz/Fb)^2)*((Fz/Fs)^2)-(((Fz/Fb)^2)*(α+1)+(Fz/Fb)*(Fz/Fs)*(1/(Qb*Qms))+((Fz/Fs)^2))+1</f>
        <v>0.67467486378131269</v>
      </c>
      <c r="D66" s="1">
        <f t="shared" ref="D66:D97" si="22">(Fz/(Fs*Qms))*(1-((Fz/Fb)^2))</f>
        <v>-1.1036799264349799</v>
      </c>
      <c r="E66" s="1">
        <f t="shared" ref="E66:E97" si="23">((Fz/Fb)*(1/Qb)+(Fz/Fs)*(1/Qms))-(((Fz/Fb)^2)*(Fz/(Fs*Qms))+(Fz/Fb)*((Fz/Fs)^2)*(1/Qb))</f>
        <v>-1.5625147979430833</v>
      </c>
      <c r="F66" s="1">
        <f t="shared" ref="F66:F97" si="24">(Re+((Res*(m*t+p*v))/(t^2+v^2)))^2</f>
        <v>2035.5846380959536</v>
      </c>
      <c r="G66" s="1">
        <f t="shared" ref="G66:G97" si="25">(((Res*(p*t-m*v))/(t^2+v^2))+(2*PI()*Fz*Le))^2</f>
        <v>449.78795792252731</v>
      </c>
      <c r="H66" s="1">
        <f t="shared" si="9"/>
        <v>49.85351137100055</v>
      </c>
      <c r="J66" s="16">
        <f t="shared" ref="J66:J97" si="26">((Res*(p*t-m*v))/(t^2+v^2))+(2*PI()*Fz*Le)</f>
        <v>-21.208204967005749</v>
      </c>
      <c r="K66" s="16">
        <f t="shared" ref="K66:K97" si="27">Re+((Res*(m*t+p*v))/(t^2+v^2))</f>
        <v>45.117453807766609</v>
      </c>
      <c r="L66" s="16">
        <f t="shared" si="10"/>
        <v>-25.176646653520862</v>
      </c>
    </row>
    <row r="67" spans="1:12" x14ac:dyDescent="0.25">
      <c r="A67" s="1">
        <f t="shared" ref="A67:A92" si="28">A66+k</f>
        <v>75</v>
      </c>
      <c r="B67" s="1">
        <f t="shared" si="20"/>
        <v>-0.10956933918835918</v>
      </c>
      <c r="C67" s="1">
        <f t="shared" si="21"/>
        <v>0.95203257501670357</v>
      </c>
      <c r="D67" s="1">
        <f t="shared" si="22"/>
        <v>-1.1669321568642981</v>
      </c>
      <c r="E67" s="1">
        <f t="shared" si="23"/>
        <v>-1.6491525854395925</v>
      </c>
      <c r="F67" s="1">
        <f t="shared" si="24"/>
        <v>1633.0779412336176</v>
      </c>
      <c r="G67" s="1">
        <f t="shared" si="25"/>
        <v>578.86259406082775</v>
      </c>
      <c r="H67" s="1">
        <f t="shared" ref="H67:H130" si="29">SQRT(F67+G67)</f>
        <v>47.031271886846156</v>
      </c>
      <c r="J67" s="16">
        <f t="shared" si="26"/>
        <v>-24.059563463638067</v>
      </c>
      <c r="K67" s="16">
        <f t="shared" si="27"/>
        <v>40.411359061947145</v>
      </c>
      <c r="L67" s="16">
        <f t="shared" ref="L67:L130" si="30">ATAN(J67/K67)*(180/PI())</f>
        <v>-30.768145339063935</v>
      </c>
    </row>
    <row r="68" spans="1:12" x14ac:dyDescent="0.25">
      <c r="A68" s="1">
        <f t="shared" si="28"/>
        <v>76</v>
      </c>
      <c r="B68" s="1">
        <f t="shared" si="20"/>
        <v>-0.11251066722701558</v>
      </c>
      <c r="C68" s="1">
        <f t="shared" si="21"/>
        <v>1.248582618288081</v>
      </c>
      <c r="D68" s="1">
        <f t="shared" si="22"/>
        <v>-1.2321308693135693</v>
      </c>
      <c r="E68" s="1">
        <f t="shared" si="23"/>
        <v>-1.7384288718351395</v>
      </c>
      <c r="F68" s="1">
        <f t="shared" si="24"/>
        <v>1292.0476385041707</v>
      </c>
      <c r="G68" s="1">
        <f t="shared" si="25"/>
        <v>654.60950461683012</v>
      </c>
      <c r="H68" s="1">
        <f t="shared" si="29"/>
        <v>44.120937695395831</v>
      </c>
      <c r="J68" s="16">
        <f t="shared" si="26"/>
        <v>-25.585337688153153</v>
      </c>
      <c r="K68" s="16">
        <f t="shared" si="27"/>
        <v>35.945064174433888</v>
      </c>
      <c r="L68" s="16">
        <f t="shared" si="30"/>
        <v>-35.442881318612493</v>
      </c>
    </row>
    <row r="69" spans="1:12" x14ac:dyDescent="0.25">
      <c r="A69" s="1">
        <f t="shared" si="28"/>
        <v>77</v>
      </c>
      <c r="B69" s="1">
        <f t="shared" si="20"/>
        <v>-0.11549095325293894</v>
      </c>
      <c r="C69" s="1">
        <f t="shared" si="21"/>
        <v>1.5649437699849429</v>
      </c>
      <c r="D69" s="1">
        <f t="shared" si="22"/>
        <v>-1.2993020168763934</v>
      </c>
      <c r="E69" s="1">
        <f t="shared" si="23"/>
        <v>-1.8303788371150449</v>
      </c>
      <c r="F69" s="1">
        <f t="shared" si="24"/>
        <v>1021.7127560472205</v>
      </c>
      <c r="G69" s="1">
        <f t="shared" si="25"/>
        <v>684.72164969547555</v>
      </c>
      <c r="H69" s="1">
        <f t="shared" si="29"/>
        <v>41.309011192991491</v>
      </c>
      <c r="J69" s="16">
        <f t="shared" si="26"/>
        <v>-26.167186507064063</v>
      </c>
      <c r="K69" s="16">
        <f t="shared" si="27"/>
        <v>31.964241834387696</v>
      </c>
      <c r="L69" s="16">
        <f t="shared" si="30"/>
        <v>-39.305106546016411</v>
      </c>
    </row>
    <row r="70" spans="1:12" x14ac:dyDescent="0.25">
      <c r="A70" s="1">
        <f t="shared" si="28"/>
        <v>78</v>
      </c>
      <c r="B70" s="1">
        <f t="shared" si="20"/>
        <v>-0.11851019726612931</v>
      </c>
      <c r="C70" s="1">
        <f t="shared" si="21"/>
        <v>1.9017430022105675</v>
      </c>
      <c r="D70" s="1">
        <f t="shared" si="22"/>
        <v>-1.3684715526463698</v>
      </c>
      <c r="E70" s="1">
        <f t="shared" si="23"/>
        <v>-1.9250376612646289</v>
      </c>
      <c r="F70" s="1">
        <f t="shared" si="24"/>
        <v>814.32142109705489</v>
      </c>
      <c r="G70" s="1">
        <f t="shared" si="25"/>
        <v>682.66368958222051</v>
      </c>
      <c r="H70" s="1">
        <f t="shared" si="29"/>
        <v>38.690891831014639</v>
      </c>
      <c r="J70" s="16">
        <f t="shared" si="26"/>
        <v>-26.127833618235947</v>
      </c>
      <c r="K70" s="16">
        <f t="shared" si="27"/>
        <v>28.536317581234179</v>
      </c>
      <c r="L70" s="16">
        <f t="shared" si="30"/>
        <v>-42.477199007380172</v>
      </c>
    </row>
    <row r="71" spans="1:12" x14ac:dyDescent="0.25">
      <c r="A71" s="1">
        <f t="shared" si="28"/>
        <v>79</v>
      </c>
      <c r="B71" s="1">
        <f t="shared" si="20"/>
        <v>-0.12156839926658659</v>
      </c>
      <c r="C71" s="1">
        <f t="shared" si="21"/>
        <v>2.2596154827819817</v>
      </c>
      <c r="D71" s="1">
        <f t="shared" si="22"/>
        <v>-1.4396654297170981</v>
      </c>
      <c r="E71" s="1">
        <f t="shared" si="23"/>
        <v>-2.0224405242692129</v>
      </c>
      <c r="F71" s="1">
        <f t="shared" si="24"/>
        <v>657.21058515545428</v>
      </c>
      <c r="G71" s="1">
        <f t="shared" si="25"/>
        <v>660.72420519933394</v>
      </c>
      <c r="H71" s="1">
        <f t="shared" si="29"/>
        <v>36.303371611391526</v>
      </c>
      <c r="J71" s="16">
        <f t="shared" si="26"/>
        <v>-25.704556117531652</v>
      </c>
      <c r="K71" s="16">
        <f t="shared" si="27"/>
        <v>25.636118761533584</v>
      </c>
      <c r="L71" s="16">
        <f t="shared" si="30"/>
        <v>-45.076375492656666</v>
      </c>
    </row>
    <row r="72" spans="1:12" x14ac:dyDescent="0.25">
      <c r="A72" s="1">
        <f t="shared" si="28"/>
        <v>80</v>
      </c>
      <c r="B72" s="1">
        <f t="shared" si="20"/>
        <v>-0.12466555925431087</v>
      </c>
      <c r="C72" s="1">
        <f t="shared" si="21"/>
        <v>2.6392045752299964</v>
      </c>
      <c r="D72" s="1">
        <f t="shared" si="22"/>
        <v>-1.5129096011821765</v>
      </c>
      <c r="E72" s="1">
        <f t="shared" si="23"/>
        <v>-2.1226226061141156</v>
      </c>
      <c r="F72" s="1">
        <f t="shared" si="24"/>
        <v>538.27531757134795</v>
      </c>
      <c r="G72" s="1">
        <f t="shared" si="25"/>
        <v>627.95402209554447</v>
      </c>
      <c r="H72" s="1">
        <f t="shared" si="29"/>
        <v>34.150100141388933</v>
      </c>
      <c r="J72" s="16">
        <f t="shared" si="26"/>
        <v>-25.059010796428986</v>
      </c>
      <c r="K72" s="16">
        <f t="shared" si="27"/>
        <v>23.200761142069197</v>
      </c>
      <c r="L72" s="16">
        <f t="shared" si="30"/>
        <v>-47.20509310153053</v>
      </c>
    </row>
    <row r="73" spans="1:12" x14ac:dyDescent="0.25">
      <c r="A73" s="1">
        <f t="shared" si="28"/>
        <v>81</v>
      </c>
      <c r="B73" s="1">
        <f t="shared" si="20"/>
        <v>-0.12780167722930214</v>
      </c>
      <c r="C73" s="1">
        <f t="shared" si="21"/>
        <v>3.0411618387991926</v>
      </c>
      <c r="D73" s="1">
        <f t="shared" si="22"/>
        <v>-1.5882300201352062</v>
      </c>
      <c r="E73" s="1">
        <f t="shared" si="23"/>
        <v>-2.2256190867846595</v>
      </c>
      <c r="F73" s="1">
        <f t="shared" si="24"/>
        <v>447.68831067833224</v>
      </c>
      <c r="G73" s="1">
        <f t="shared" si="25"/>
        <v>590.31570499719771</v>
      </c>
      <c r="H73" s="1">
        <f t="shared" si="29"/>
        <v>32.218069707472075</v>
      </c>
      <c r="J73" s="16">
        <f t="shared" si="26"/>
        <v>-24.296413418387449</v>
      </c>
      <c r="K73" s="16">
        <f t="shared" si="27"/>
        <v>21.158646239264275</v>
      </c>
      <c r="L73" s="16">
        <f t="shared" si="30"/>
        <v>-48.948868847104436</v>
      </c>
    </row>
    <row r="74" spans="1:12" x14ac:dyDescent="0.25">
      <c r="A74" s="1">
        <f t="shared" si="28"/>
        <v>82</v>
      </c>
      <c r="B74" s="1">
        <f t="shared" si="20"/>
        <v>-0.13097675319156038</v>
      </c>
      <c r="C74" s="1">
        <f t="shared" si="21"/>
        <v>3.4661470284478959</v>
      </c>
      <c r="D74" s="1">
        <f t="shared" si="22"/>
        <v>-1.6656526396697855</v>
      </c>
      <c r="E74" s="1">
        <f t="shared" si="23"/>
        <v>-2.3314651462661651</v>
      </c>
      <c r="F74" s="1">
        <f t="shared" si="24"/>
        <v>378.01185205634658</v>
      </c>
      <c r="G74" s="1">
        <f t="shared" si="25"/>
        <v>551.45771143328523</v>
      </c>
      <c r="H74" s="1">
        <f t="shared" si="29"/>
        <v>30.487203274318748</v>
      </c>
      <c r="J74" s="16">
        <f t="shared" si="26"/>
        <v>-23.483136746041513</v>
      </c>
      <c r="K74" s="16">
        <f t="shared" si="27"/>
        <v>19.442526894834081</v>
      </c>
      <c r="L74" s="16">
        <f t="shared" si="30"/>
        <v>-50.377429651468944</v>
      </c>
    </row>
    <row r="75" spans="1:12" x14ac:dyDescent="0.25">
      <c r="A75" s="1">
        <f t="shared" si="28"/>
        <v>83</v>
      </c>
      <c r="B75" s="1">
        <f t="shared" si="20"/>
        <v>-0.13419078714108557</v>
      </c>
      <c r="C75" s="1">
        <f t="shared" si="21"/>
        <v>3.9148280948482252</v>
      </c>
      <c r="D75" s="1">
        <f t="shared" si="22"/>
        <v>-1.745203412879514</v>
      </c>
      <c r="E75" s="1">
        <f t="shared" si="23"/>
        <v>-2.4401959645439506</v>
      </c>
      <c r="F75" s="1">
        <f t="shared" si="24"/>
        <v>323.79104868786322</v>
      </c>
      <c r="G75" s="1">
        <f t="shared" si="25"/>
        <v>513.47307968340374</v>
      </c>
      <c r="H75" s="1">
        <f t="shared" si="29"/>
        <v>28.935516728948645</v>
      </c>
      <c r="J75" s="16">
        <f t="shared" si="26"/>
        <v>-22.659944388356379</v>
      </c>
      <c r="K75" s="16">
        <f t="shared" si="27"/>
        <v>17.994194860783942</v>
      </c>
      <c r="L75" s="16">
        <f t="shared" si="30"/>
        <v>-51.547014720204601</v>
      </c>
    </row>
    <row r="76" spans="1:12" x14ac:dyDescent="0.25">
      <c r="A76" s="1">
        <f t="shared" si="28"/>
        <v>84</v>
      </c>
      <c r="B76" s="1">
        <f t="shared" si="20"/>
        <v>-0.13744377907787778</v>
      </c>
      <c r="C76" s="1">
        <f t="shared" si="21"/>
        <v>4.387881184386071</v>
      </c>
      <c r="D76" s="1">
        <f t="shared" si="22"/>
        <v>-1.8269082928579909</v>
      </c>
      <c r="E76" s="1">
        <f t="shared" si="23"/>
        <v>-2.5518467216033387</v>
      </c>
      <c r="F76" s="1">
        <f t="shared" si="24"/>
        <v>281.07335885234301</v>
      </c>
      <c r="G76" s="1">
        <f t="shared" si="25"/>
        <v>477.47135733940934</v>
      </c>
      <c r="H76" s="1">
        <f t="shared" si="29"/>
        <v>27.541690510782963</v>
      </c>
      <c r="J76" s="16">
        <f t="shared" si="26"/>
        <v>-21.85111798831834</v>
      </c>
      <c r="K76" s="16">
        <f t="shared" si="27"/>
        <v>16.765242582567751</v>
      </c>
      <c r="L76" s="16">
        <f t="shared" si="30"/>
        <v>-52.502822191759918</v>
      </c>
    </row>
    <row r="77" spans="1:12" x14ac:dyDescent="0.25">
      <c r="A77" s="1">
        <f t="shared" si="28"/>
        <v>85</v>
      </c>
      <c r="B77" s="1">
        <f t="shared" si="20"/>
        <v>-0.1407357290019369</v>
      </c>
      <c r="C77" s="1">
        <f t="shared" si="21"/>
        <v>4.8859906391610544</v>
      </c>
      <c r="D77" s="1">
        <f t="shared" si="22"/>
        <v>-1.9107932326988157</v>
      </c>
      <c r="E77" s="1">
        <f t="shared" si="23"/>
        <v>-2.6664525974296494</v>
      </c>
      <c r="F77" s="1">
        <f t="shared" si="24"/>
        <v>246.99938690350211</v>
      </c>
      <c r="G77" s="1">
        <f t="shared" si="25"/>
        <v>443.96546539856922</v>
      </c>
      <c r="H77" s="1">
        <f t="shared" si="29"/>
        <v>26.286210306966488</v>
      </c>
      <c r="J77" s="16">
        <f t="shared" si="26"/>
        <v>-21.070488019943184</v>
      </c>
      <c r="K77" s="16">
        <f t="shared" si="27"/>
        <v>15.716214140291616</v>
      </c>
      <c r="L77" s="16">
        <f t="shared" si="30"/>
        <v>-53.281201882070356</v>
      </c>
    </row>
    <row r="78" spans="1:12" x14ac:dyDescent="0.25">
      <c r="A78" s="1">
        <f t="shared" si="28"/>
        <v>86</v>
      </c>
      <c r="B78" s="1">
        <f t="shared" si="20"/>
        <v>-0.14406663691326302</v>
      </c>
      <c r="C78" s="1">
        <f t="shared" si="21"/>
        <v>5.4098489969866144</v>
      </c>
      <c r="D78" s="1">
        <f t="shared" si="22"/>
        <v>-1.9968841854955881</v>
      </c>
      <c r="E78" s="1">
        <f t="shared" si="23"/>
        <v>-2.7840487720082026</v>
      </c>
      <c r="F78" s="1">
        <f t="shared" si="24"/>
        <v>219.49160872193636</v>
      </c>
      <c r="G78" s="1">
        <f t="shared" si="25"/>
        <v>413.11912616742092</v>
      </c>
      <c r="H78" s="1">
        <f t="shared" si="29"/>
        <v>25.151754111579518</v>
      </c>
      <c r="J78" s="16">
        <f t="shared" si="26"/>
        <v>-20.325332129326224</v>
      </c>
      <c r="K78" s="16">
        <f t="shared" si="27"/>
        <v>14.81524919540459</v>
      </c>
      <c r="L78" s="16">
        <f t="shared" si="30"/>
        <v>-53.911481536127916</v>
      </c>
    </row>
    <row r="79" spans="1:12" x14ac:dyDescent="0.25">
      <c r="A79" s="1">
        <f t="shared" si="28"/>
        <v>87</v>
      </c>
      <c r="B79" s="1">
        <f t="shared" si="20"/>
        <v>-0.14743650281185608</v>
      </c>
      <c r="C79" s="1">
        <f t="shared" si="21"/>
        <v>5.9601569913899191</v>
      </c>
      <c r="D79" s="1">
        <f t="shared" si="22"/>
        <v>-2.0852071043419071</v>
      </c>
      <c r="E79" s="1">
        <f t="shared" si="23"/>
        <v>-2.9046704253243201</v>
      </c>
      <c r="F79" s="1">
        <f t="shared" si="24"/>
        <v>197.02899899441309</v>
      </c>
      <c r="G79" s="1">
        <f t="shared" si="25"/>
        <v>384.89994588503856</v>
      </c>
      <c r="H79" s="1">
        <f t="shared" si="29"/>
        <v>24.123203453924845</v>
      </c>
      <c r="J79" s="16">
        <f t="shared" si="26"/>
        <v>-19.618867089743958</v>
      </c>
      <c r="K79" s="16">
        <f t="shared" si="27"/>
        <v>14.036701856006385</v>
      </c>
      <c r="L79" s="16">
        <f t="shared" si="30"/>
        <v>-54.417433987009581</v>
      </c>
    </row>
    <row r="80" spans="1:12" x14ac:dyDescent="0.25">
      <c r="A80" s="1">
        <f t="shared" si="28"/>
        <v>88</v>
      </c>
      <c r="B80" s="1">
        <f t="shared" si="20"/>
        <v>-0.15084532669771619</v>
      </c>
      <c r="C80" s="1">
        <f t="shared" si="21"/>
        <v>6.5376235516119312</v>
      </c>
      <c r="D80" s="1">
        <f t="shared" si="22"/>
        <v>-2.1757879423313717</v>
      </c>
      <c r="E80" s="1">
        <f t="shared" si="23"/>
        <v>-3.0283527373633206</v>
      </c>
      <c r="F80" s="1">
        <f t="shared" si="24"/>
        <v>178.48739207109051</v>
      </c>
      <c r="G80" s="1">
        <f t="shared" si="25"/>
        <v>359.17196301613268</v>
      </c>
      <c r="H80" s="1">
        <f t="shared" si="29"/>
        <v>23.187482724246355</v>
      </c>
      <c r="J80" s="16">
        <f t="shared" si="26"/>
        <v>-18.951832708636193</v>
      </c>
      <c r="K80" s="16">
        <f t="shared" si="27"/>
        <v>13.359917367674491</v>
      </c>
      <c r="L80" s="16">
        <f t="shared" si="30"/>
        <v>-54.818434749747645</v>
      </c>
    </row>
    <row r="81" spans="1:12" x14ac:dyDescent="0.25">
      <c r="A81" s="1">
        <f t="shared" si="28"/>
        <v>89</v>
      </c>
      <c r="B81" s="1">
        <f t="shared" si="20"/>
        <v>-0.15429310857084319</v>
      </c>
      <c r="C81" s="1">
        <f t="shared" si="21"/>
        <v>7.1429658026073604</v>
      </c>
      <c r="D81" s="1">
        <f t="shared" si="22"/>
        <v>-2.2686526525575821</v>
      </c>
      <c r="E81" s="1">
        <f t="shared" si="23"/>
        <v>-3.1551308881105258</v>
      </c>
      <c r="F81" s="1">
        <f t="shared" si="24"/>
        <v>163.02730049819013</v>
      </c>
      <c r="G81" s="1">
        <f t="shared" si="25"/>
        <v>335.75047402427327</v>
      </c>
      <c r="H81" s="1">
        <f t="shared" si="29"/>
        <v>22.333333260453159</v>
      </c>
      <c r="J81" s="16">
        <f t="shared" si="26"/>
        <v>-18.323495136689214</v>
      </c>
      <c r="K81" s="16">
        <f t="shared" si="27"/>
        <v>12.768214460064106</v>
      </c>
      <c r="L81" s="16">
        <f t="shared" si="30"/>
        <v>-55.130367847062708</v>
      </c>
    </row>
    <row r="82" spans="1:12" x14ac:dyDescent="0.25">
      <c r="A82" s="1">
        <f t="shared" si="28"/>
        <v>90</v>
      </c>
      <c r="B82" s="1">
        <f t="shared" si="20"/>
        <v>-0.15777984843123721</v>
      </c>
      <c r="C82" s="1">
        <f t="shared" si="21"/>
        <v>7.7769090650446984</v>
      </c>
      <c r="D82" s="1">
        <f t="shared" si="22"/>
        <v>-2.3638271881141373</v>
      </c>
      <c r="E82" s="1">
        <f t="shared" si="23"/>
        <v>-3.2850400575512557</v>
      </c>
      <c r="F82" s="1">
        <f t="shared" si="24"/>
        <v>150.01510178891894</v>
      </c>
      <c r="G82" s="1">
        <f t="shared" si="25"/>
        <v>314.43376386267721</v>
      </c>
      <c r="H82" s="1">
        <f t="shared" si="29"/>
        <v>21.551075742328877</v>
      </c>
      <c r="J82" s="16">
        <f t="shared" si="26"/>
        <v>-17.732280278144636</v>
      </c>
      <c r="K82" s="16">
        <f t="shared" si="27"/>
        <v>12.248065226349791</v>
      </c>
      <c r="L82" s="16">
        <f t="shared" si="30"/>
        <v>-55.366332789555678</v>
      </c>
    </row>
    <row r="83" spans="1:12" x14ac:dyDescent="0.25">
      <c r="A83" s="1">
        <f t="shared" si="28"/>
        <v>91</v>
      </c>
      <c r="B83" s="1">
        <f t="shared" si="20"/>
        <v>-0.1613055462788982</v>
      </c>
      <c r="C83" s="1">
        <f t="shared" si="21"/>
        <v>8.4401868553062087</v>
      </c>
      <c r="D83" s="1">
        <f t="shared" si="22"/>
        <v>-2.4613375020946373</v>
      </c>
      <c r="E83" s="1">
        <f t="shared" si="23"/>
        <v>-3.4181154256708317</v>
      </c>
      <c r="F83" s="1">
        <f t="shared" si="24"/>
        <v>138.96743452865255</v>
      </c>
      <c r="G83" s="1">
        <f t="shared" si="25"/>
        <v>295.02087205851672</v>
      </c>
      <c r="H83" s="1">
        <f t="shared" si="29"/>
        <v>20.832386003220304</v>
      </c>
      <c r="J83" s="16">
        <f t="shared" si="26"/>
        <v>-17.176171635685197</v>
      </c>
      <c r="K83" s="16">
        <f t="shared" si="27"/>
        <v>11.788444958036346</v>
      </c>
      <c r="L83" s="16">
        <f t="shared" si="30"/>
        <v>-55.537196815702941</v>
      </c>
    </row>
    <row r="84" spans="1:12" x14ac:dyDescent="0.25">
      <c r="A84" s="1">
        <f t="shared" si="28"/>
        <v>92</v>
      </c>
      <c r="B84" s="1">
        <f t="shared" si="20"/>
        <v>-0.16487020211382616</v>
      </c>
      <c r="C84" s="1">
        <f t="shared" si="21"/>
        <v>9.1335408854878999</v>
      </c>
      <c r="D84" s="1">
        <f t="shared" si="22"/>
        <v>-2.5612095475926799</v>
      </c>
      <c r="E84" s="1">
        <f t="shared" si="23"/>
        <v>-3.5543921724545728</v>
      </c>
      <c r="F84" s="1">
        <f t="shared" si="24"/>
        <v>129.51170127097564</v>
      </c>
      <c r="G84" s="1">
        <f t="shared" si="25"/>
        <v>277.32101021060237</v>
      </c>
      <c r="H84" s="1">
        <f t="shared" si="29"/>
        <v>20.17009448370478</v>
      </c>
      <c r="J84" s="16">
        <f t="shared" si="26"/>
        <v>-16.652958001826654</v>
      </c>
      <c r="K84" s="16">
        <f t="shared" si="27"/>
        <v>11.380320789458249</v>
      </c>
      <c r="L84" s="16">
        <f t="shared" si="30"/>
        <v>-55.652027519383282</v>
      </c>
    </row>
    <row r="85" spans="1:12" x14ac:dyDescent="0.25">
      <c r="A85" s="1">
        <f t="shared" si="28"/>
        <v>93</v>
      </c>
      <c r="B85" s="1">
        <f t="shared" si="20"/>
        <v>-0.16847381593602107</v>
      </c>
      <c r="C85" s="1">
        <f t="shared" si="21"/>
        <v>9.8577210633995804</v>
      </c>
      <c r="D85" s="1">
        <f t="shared" si="22"/>
        <v>-2.6634692777018669</v>
      </c>
      <c r="E85" s="1">
        <f t="shared" si="23"/>
        <v>-3.6939054778878022</v>
      </c>
      <c r="F85" s="1">
        <f t="shared" si="24"/>
        <v>121.35777915265336</v>
      </c>
      <c r="G85" s="1">
        <f t="shared" si="25"/>
        <v>261.1580546279103</v>
      </c>
      <c r="H85" s="1">
        <f t="shared" si="29"/>
        <v>19.558012009929936</v>
      </c>
      <c r="J85" s="16">
        <f t="shared" si="26"/>
        <v>-16.160385348991845</v>
      </c>
      <c r="K85" s="16">
        <f t="shared" si="27"/>
        <v>11.01625068490425</v>
      </c>
      <c r="L85" s="16">
        <f t="shared" si="30"/>
        <v>-55.718433195177809</v>
      </c>
    </row>
    <row r="86" spans="1:12" x14ac:dyDescent="0.25">
      <c r="A86" s="1">
        <f t="shared" si="28"/>
        <v>94</v>
      </c>
      <c r="B86" s="1">
        <f t="shared" si="20"/>
        <v>-0.17211638774548299</v>
      </c>
      <c r="C86" s="1">
        <f t="shared" si="21"/>
        <v>10.613485492564806</v>
      </c>
      <c r="D86" s="1">
        <f t="shared" si="22"/>
        <v>-2.7681426455157943</v>
      </c>
      <c r="E86" s="1">
        <f t="shared" si="23"/>
        <v>-3.8366905219558367</v>
      </c>
      <c r="F86" s="1">
        <f t="shared" si="24"/>
        <v>114.27757304523331</v>
      </c>
      <c r="G86" s="1">
        <f t="shared" si="25"/>
        <v>246.37218866075918</v>
      </c>
      <c r="H86" s="1">
        <f t="shared" si="29"/>
        <v>18.990780966194951</v>
      </c>
      <c r="J86" s="16">
        <f t="shared" si="26"/>
        <v>-15.696247598096788</v>
      </c>
      <c r="K86" s="16">
        <f t="shared" si="27"/>
        <v>10.690068898058296</v>
      </c>
      <c r="L86" s="16">
        <f t="shared" si="30"/>
        <v>-55.74283191368874</v>
      </c>
    </row>
    <row r="87" spans="1:12" x14ac:dyDescent="0.25">
      <c r="A87" s="1">
        <f t="shared" si="28"/>
        <v>95</v>
      </c>
      <c r="B87" s="1">
        <f t="shared" si="20"/>
        <v>-0.17579791754221186</v>
      </c>
      <c r="C87" s="1">
        <f t="shared" si="21"/>
        <v>11.401600472220903</v>
      </c>
      <c r="D87" s="1">
        <f t="shared" si="22"/>
        <v>-2.875255604128065</v>
      </c>
      <c r="E87" s="1">
        <f t="shared" si="23"/>
        <v>-3.9827824846440003</v>
      </c>
      <c r="F87" s="1">
        <f t="shared" si="24"/>
        <v>108.09009682050601</v>
      </c>
      <c r="G87" s="1">
        <f t="shared" si="25"/>
        <v>232.81994450206426</v>
      </c>
      <c r="H87" s="1">
        <f t="shared" si="29"/>
        <v>18.463749384200661</v>
      </c>
      <c r="J87" s="16">
        <f t="shared" si="26"/>
        <v>-15.258438468665929</v>
      </c>
      <c r="K87" s="16">
        <f t="shared" si="27"/>
        <v>10.396638727036061</v>
      </c>
      <c r="L87" s="16">
        <f t="shared" si="30"/>
        <v>-55.73066539665043</v>
      </c>
    </row>
    <row r="88" spans="1:12" x14ac:dyDescent="0.25">
      <c r="A88" s="1">
        <f t="shared" si="28"/>
        <v>96</v>
      </c>
      <c r="B88" s="1">
        <f t="shared" si="20"/>
        <v>-0.17951840532620766</v>
      </c>
      <c r="C88" s="1">
        <f t="shared" si="21"/>
        <v>12.222840497318955</v>
      </c>
      <c r="D88" s="1">
        <f t="shared" si="22"/>
        <v>-2.9848341066322752</v>
      </c>
      <c r="E88" s="1">
        <f t="shared" si="23"/>
        <v>-4.1322165459376086</v>
      </c>
      <c r="F88" s="1">
        <f t="shared" si="24"/>
        <v>102.65048384703917</v>
      </c>
      <c r="G88" s="1">
        <f t="shared" si="25"/>
        <v>220.37339180152787</v>
      </c>
      <c r="H88" s="1">
        <f t="shared" si="29"/>
        <v>17.972864981648502</v>
      </c>
      <c r="J88" s="16">
        <f t="shared" si="26"/>
        <v>-14.844978672989997</v>
      </c>
      <c r="K88" s="16">
        <f t="shared" si="27"/>
        <v>10.13165750738936</v>
      </c>
      <c r="L88" s="16">
        <f t="shared" si="30"/>
        <v>-55.686569966182113</v>
      </c>
    </row>
    <row r="89" spans="1:12" x14ac:dyDescent="0.25">
      <c r="A89" s="1">
        <f t="shared" si="28"/>
        <v>97</v>
      </c>
      <c r="B89" s="1">
        <f t="shared" si="20"/>
        <v>-0.18327785109747052</v>
      </c>
      <c r="C89" s="1">
        <f t="shared" si="21"/>
        <v>13.077988258523863</v>
      </c>
      <c r="D89" s="1">
        <f t="shared" si="22"/>
        <v>-3.0969041061220275</v>
      </c>
      <c r="E89" s="1">
        <f t="shared" si="23"/>
        <v>-4.2850278858219895</v>
      </c>
      <c r="F89" s="1">
        <f t="shared" si="24"/>
        <v>97.841815048404882</v>
      </c>
      <c r="G89" s="1">
        <f t="shared" si="25"/>
        <v>208.91891503455105</v>
      </c>
      <c r="H89" s="1">
        <f t="shared" si="29"/>
        <v>17.514586209298692</v>
      </c>
      <c r="J89" s="16">
        <f t="shared" si="26"/>
        <v>-14.454027640576555</v>
      </c>
      <c r="K89" s="16">
        <f t="shared" si="27"/>
        <v>9.891502163392822</v>
      </c>
      <c r="L89" s="16">
        <f t="shared" si="30"/>
        <v>-55.614513955284934</v>
      </c>
    </row>
    <row r="90" spans="1:12" x14ac:dyDescent="0.25">
      <c r="A90" s="1">
        <f t="shared" si="28"/>
        <v>98</v>
      </c>
      <c r="B90" s="1">
        <f t="shared" si="20"/>
        <v>-0.1870762548560003</v>
      </c>
      <c r="C90" s="1">
        <f t="shared" si="21"/>
        <v>13.967834642214228</v>
      </c>
      <c r="D90" s="1">
        <f t="shared" si="22"/>
        <v>-3.2114915556909187</v>
      </c>
      <c r="E90" s="1">
        <f t="shared" si="23"/>
        <v>-4.4412516842824559</v>
      </c>
      <c r="F90" s="1">
        <f t="shared" si="24"/>
        <v>93.568985729109102</v>
      </c>
      <c r="G90" s="1">
        <f t="shared" si="25"/>
        <v>198.35583635946438</v>
      </c>
      <c r="H90" s="1">
        <f t="shared" si="29"/>
        <v>17.085807621782866</v>
      </c>
      <c r="J90" s="16">
        <f t="shared" si="26"/>
        <v>-14.083885698182316</v>
      </c>
      <c r="K90" s="16">
        <f t="shared" si="27"/>
        <v>9.673106312302636</v>
      </c>
      <c r="L90" s="16">
        <f t="shared" si="30"/>
        <v>-55.517908779135034</v>
      </c>
    </row>
    <row r="91" spans="1:12" x14ac:dyDescent="0.25">
      <c r="A91" s="1">
        <f t="shared" si="28"/>
        <v>99</v>
      </c>
      <c r="B91" s="1">
        <f t="shared" si="20"/>
        <v>-0.19091361660179704</v>
      </c>
      <c r="C91" s="1">
        <f t="shared" si="21"/>
        <v>14.893178730482468</v>
      </c>
      <c r="D91" s="1">
        <f t="shared" si="22"/>
        <v>-3.3286224084325498</v>
      </c>
      <c r="E91" s="1">
        <f t="shared" si="23"/>
        <v>-4.6009231213043345</v>
      </c>
      <c r="F91" s="1">
        <f t="shared" si="24"/>
        <v>89.75406106763657</v>
      </c>
      <c r="G91" s="1">
        <f t="shared" si="25"/>
        <v>188.59502878747307</v>
      </c>
      <c r="H91" s="1">
        <f t="shared" si="29"/>
        <v>16.683797225305444</v>
      </c>
      <c r="J91" s="16">
        <f t="shared" si="26"/>
        <v>-13.732990526009733</v>
      </c>
      <c r="K91" s="16">
        <f t="shared" si="27"/>
        <v>9.473861993275845</v>
      </c>
      <c r="L91" s="16">
        <f t="shared" si="30"/>
        <v>-55.399699210420536</v>
      </c>
    </row>
    <row r="92" spans="1:12" x14ac:dyDescent="0.25">
      <c r="A92" s="1">
        <f t="shared" si="28"/>
        <v>100</v>
      </c>
      <c r="B92" s="1">
        <f t="shared" si="20"/>
        <v>-0.19478993633486077</v>
      </c>
      <c r="C92" s="1">
        <f t="shared" si="21"/>
        <v>15.85482780113475</v>
      </c>
      <c r="D92" s="1">
        <f t="shared" si="22"/>
        <v>-3.4483226174405184</v>
      </c>
      <c r="E92" s="1">
        <f t="shared" si="23"/>
        <v>-4.7640773768729421</v>
      </c>
      <c r="F92" s="1">
        <f t="shared" si="24"/>
        <v>86.33272837536741</v>
      </c>
      <c r="G92" s="1">
        <f t="shared" si="25"/>
        <v>179.55759729496191</v>
      </c>
      <c r="H92" s="1">
        <f t="shared" si="29"/>
        <v>16.306143801350746</v>
      </c>
      <c r="J92" s="16">
        <f t="shared" si="26"/>
        <v>-13.399910346527021</v>
      </c>
      <c r="K92" s="16">
        <f t="shared" si="27"/>
        <v>9.2915406890013355</v>
      </c>
      <c r="L92" s="16">
        <f t="shared" si="30"/>
        <v>-55.262437146056293</v>
      </c>
    </row>
    <row r="93" spans="1:12" x14ac:dyDescent="0.25">
      <c r="A93" s="1">
        <f t="shared" ref="A93:A110" si="31">A92+(k*50)</f>
        <v>150</v>
      </c>
      <c r="B93" s="1">
        <f t="shared" si="20"/>
        <v>-0.43827735675343671</v>
      </c>
      <c r="C93" s="1">
        <f t="shared" si="21"/>
        <v>130.46688327394281</v>
      </c>
      <c r="D93" s="1">
        <f t="shared" si="22"/>
        <v>-13.282825675967016</v>
      </c>
      <c r="E93" s="1">
        <f t="shared" si="23"/>
        <v>-18.139861477967209</v>
      </c>
      <c r="F93" s="1">
        <f t="shared" si="24"/>
        <v>44.584210249499932</v>
      </c>
      <c r="G93" s="1">
        <f t="shared" si="25"/>
        <v>37.171731360950155</v>
      </c>
      <c r="H93" s="1">
        <f t="shared" si="29"/>
        <v>9.0418992258512869</v>
      </c>
      <c r="J93" s="16">
        <f t="shared" si="26"/>
        <v>-6.0968624193883656</v>
      </c>
      <c r="K93" s="16">
        <f t="shared" si="27"/>
        <v>6.6771408738695888</v>
      </c>
      <c r="L93" s="16">
        <f t="shared" si="30"/>
        <v>-42.39904050472483</v>
      </c>
    </row>
    <row r="94" spans="1:12" x14ac:dyDescent="0.25">
      <c r="A94" s="1">
        <f t="shared" si="31"/>
        <v>200</v>
      </c>
      <c r="B94" s="1">
        <f t="shared" si="20"/>
        <v>-0.7791597453394431</v>
      </c>
      <c r="C94" s="1">
        <f t="shared" si="21"/>
        <v>470.20499961580151</v>
      </c>
      <c r="D94" s="1">
        <f t="shared" si="22"/>
        <v>-32.84973883426099</v>
      </c>
      <c r="E94" s="1">
        <f t="shared" si="23"/>
        <v>-44.708140074250821</v>
      </c>
      <c r="F94" s="1">
        <f t="shared" si="24"/>
        <v>39.554234588543942</v>
      </c>
      <c r="G94" s="1">
        <f t="shared" si="25"/>
        <v>13.753023767876787</v>
      </c>
      <c r="H94" s="1">
        <f t="shared" si="29"/>
        <v>7.3011819835161438</v>
      </c>
      <c r="J94" s="16">
        <f t="shared" si="26"/>
        <v>-3.7085069459118971</v>
      </c>
      <c r="K94" s="16">
        <f t="shared" si="27"/>
        <v>6.2892157371602337</v>
      </c>
      <c r="L94" s="16">
        <f t="shared" si="30"/>
        <v>-30.526206353690867</v>
      </c>
    </row>
    <row r="95" spans="1:12" x14ac:dyDescent="0.25">
      <c r="A95" s="1">
        <f t="shared" si="31"/>
        <v>250</v>
      </c>
      <c r="B95" s="1">
        <f t="shared" si="20"/>
        <v>-1.2174371020928796</v>
      </c>
      <c r="C95" s="1">
        <f t="shared" si="21"/>
        <v>1214.3504155066375</v>
      </c>
      <c r="D95" s="1">
        <f t="shared" si="22"/>
        <v>-65.393198792244945</v>
      </c>
      <c r="E95" s="1">
        <f t="shared" si="23"/>
        <v>-88.866411330786889</v>
      </c>
      <c r="F95" s="1">
        <f t="shared" si="24"/>
        <v>37.830456148074013</v>
      </c>
      <c r="G95" s="1">
        <f t="shared" si="25"/>
        <v>5.5832093402247427</v>
      </c>
      <c r="H95" s="1">
        <f t="shared" si="29"/>
        <v>6.5889047259995159</v>
      </c>
      <c r="J95" s="16">
        <f t="shared" si="26"/>
        <v>-2.3628815755819721</v>
      </c>
      <c r="K95" s="16">
        <f t="shared" si="27"/>
        <v>6.1506468072938487</v>
      </c>
      <c r="L95" s="16">
        <f t="shared" si="30"/>
        <v>-21.01517681324377</v>
      </c>
    </row>
    <row r="96" spans="1:12" x14ac:dyDescent="0.25">
      <c r="A96" s="1">
        <f t="shared" si="31"/>
        <v>300</v>
      </c>
      <c r="B96" s="1">
        <f t="shared" si="20"/>
        <v>-1.7531094270137468</v>
      </c>
      <c r="C96" s="1">
        <f t="shared" si="21"/>
        <v>2593.4075806777873</v>
      </c>
      <c r="D96" s="1">
        <f t="shared" si="22"/>
        <v>-114.15734224984139</v>
      </c>
      <c r="E96" s="1">
        <f t="shared" si="23"/>
        <v>-155.01217341263859</v>
      </c>
      <c r="F96" s="1">
        <f t="shared" si="24"/>
        <v>37.011945533339365</v>
      </c>
      <c r="G96" s="1">
        <f t="shared" si="25"/>
        <v>2.046809324165288</v>
      </c>
      <c r="H96" s="1">
        <f t="shared" si="29"/>
        <v>6.2497003814186689</v>
      </c>
      <c r="J96" s="16">
        <f t="shared" si="26"/>
        <v>-1.4306674401010488</v>
      </c>
      <c r="K96" s="16">
        <f t="shared" si="27"/>
        <v>6.0837443678494054</v>
      </c>
      <c r="L96" s="16">
        <f t="shared" si="30"/>
        <v>-13.233364400036011</v>
      </c>
    </row>
    <row r="97" spans="1:12" x14ac:dyDescent="0.25">
      <c r="A97" s="1">
        <f t="shared" si="31"/>
        <v>350</v>
      </c>
      <c r="B97" s="1">
        <f t="shared" si="20"/>
        <v>-2.3861767201020445</v>
      </c>
      <c r="C97" s="1">
        <f t="shared" si="21"/>
        <v>4889.1041559119931</v>
      </c>
      <c r="D97" s="1">
        <f t="shared" si="22"/>
        <v>-182.38630590697275</v>
      </c>
      <c r="E97" s="1">
        <f t="shared" si="23"/>
        <v>-247.54292448486896</v>
      </c>
      <c r="F97" s="1">
        <f t="shared" si="24"/>
        <v>36.553145567834754</v>
      </c>
      <c r="G97" s="1">
        <f t="shared" si="25"/>
        <v>0.50267315480563224</v>
      </c>
      <c r="H97" s="1">
        <f t="shared" si="29"/>
        <v>6.0873490718571732</v>
      </c>
      <c r="J97" s="16">
        <f t="shared" si="26"/>
        <v>-0.70899446740128536</v>
      </c>
      <c r="K97" s="16">
        <f t="shared" si="27"/>
        <v>6.0459197454014184</v>
      </c>
      <c r="L97" s="16">
        <f t="shared" si="30"/>
        <v>-6.6884283898099364</v>
      </c>
    </row>
    <row r="98" spans="1:12" x14ac:dyDescent="0.25">
      <c r="A98" s="1">
        <f t="shared" si="31"/>
        <v>400</v>
      </c>
      <c r="B98" s="1">
        <f t="shared" ref="B98:B129" si="32">((Fz/Fb)*-1)*((Fz/Fs)*(1/(Qb*Qms)))</f>
        <v>-3.1166389813577724</v>
      </c>
      <c r="C98" s="1">
        <f t="shared" ref="C98:C129" si="33">((Fz/Fb)^2)*((Fz/Fs)^2)-(((Fz/Fb)^2)*(α+1)+(Fz/Fb)*(Fz/Fs)*(1/(Qb*Qms))+((Fz/Fs)^2))+1</f>
        <v>8434.3910130434051</v>
      </c>
      <c r="D98" s="1">
        <f t="shared" ref="D98:D129" si="34">(Fz/(Fs*Qms))*(1-((Fz/Fb)^2))</f>
        <v>-273.32422646356156</v>
      </c>
      <c r="E98" s="1">
        <f t="shared" ref="E98:E129" si="35">((Fz/Fb)*(1/Qb)+(Fz/Fs)*(1/Qms))-(((Fz/Fb)^2)*(Fz/(Fs*Qms))+(Fz/Fb)*((Fz/Fs)^2)*(1/Qb))</f>
        <v>-370.85616271254116</v>
      </c>
      <c r="F98" s="1">
        <f t="shared" ref="F98:F129" si="36">(Re+((Res*(m*t+p*v))/(t^2+v^2)))^2</f>
        <v>36.268272421293659</v>
      </c>
      <c r="G98" s="1">
        <f t="shared" ref="G98:G129" si="37">(((Res*(p*t-m*v))/(t^2+v^2))+(2*PI()*Fz*Le))^2</f>
        <v>1.2201711831998524E-2</v>
      </c>
      <c r="H98" s="1">
        <f t="shared" si="29"/>
        <v>6.0233274967517465</v>
      </c>
      <c r="J98" s="16">
        <f t="shared" ref="J98:J129" si="38">((Res*(p*t-m*v))/(t^2+v^2))+(2*PI()*Fz*Le)</f>
        <v>-0.110461358999419</v>
      </c>
      <c r="K98" s="16">
        <f t="shared" ref="K98:K129" si="39">Re+((Res*(m*t+p*v))/(t^2+v^2))</f>
        <v>6.0223145402157181</v>
      </c>
      <c r="L98" s="16">
        <f t="shared" si="30"/>
        <v>-1.0508019832752711</v>
      </c>
    </row>
    <row r="99" spans="1:12" x14ac:dyDescent="0.25">
      <c r="A99" s="1">
        <f t="shared" si="31"/>
        <v>450</v>
      </c>
      <c r="B99" s="1">
        <f t="shared" si="32"/>
        <v>-3.9444962107809305</v>
      </c>
      <c r="C99" s="1">
        <f t="shared" si="33"/>
        <v>13613.44223495758</v>
      </c>
      <c r="D99" s="1">
        <f t="shared" si="34"/>
        <v>-390.21524061953033</v>
      </c>
      <c r="E99" s="1">
        <f t="shared" si="35"/>
        <v>-529.34938626071823</v>
      </c>
      <c r="F99" s="1">
        <f t="shared" si="36"/>
        <v>36.07854877019426</v>
      </c>
      <c r="G99" s="1">
        <f t="shared" si="37"/>
        <v>0.1675683734148351</v>
      </c>
      <c r="H99" s="1">
        <f t="shared" si="29"/>
        <v>6.0204748270887318</v>
      </c>
      <c r="J99" s="16">
        <f t="shared" si="38"/>
        <v>0.40935116149198247</v>
      </c>
      <c r="K99" s="16">
        <f t="shared" si="39"/>
        <v>6.0065421641901642</v>
      </c>
      <c r="L99" s="16">
        <f t="shared" si="30"/>
        <v>3.898729572510792</v>
      </c>
    </row>
    <row r="100" spans="1:12" x14ac:dyDescent="0.25">
      <c r="A100" s="1">
        <f t="shared" si="31"/>
        <v>500</v>
      </c>
      <c r="B100" s="1">
        <f t="shared" si="32"/>
        <v>-4.8697484083715183</v>
      </c>
      <c r="C100" s="1">
        <f t="shared" si="33"/>
        <v>20861.655115591482</v>
      </c>
      <c r="D100" s="1">
        <f t="shared" si="34"/>
        <v>-536.30348507480164</v>
      </c>
      <c r="E100" s="1">
        <f t="shared" si="35"/>
        <v>-727.42009329446341</v>
      </c>
      <c r="F100" s="1">
        <f t="shared" si="36"/>
        <v>35.945536280443861</v>
      </c>
      <c r="G100" s="1">
        <f t="shared" si="37"/>
        <v>0.76666838765278855</v>
      </c>
      <c r="H100" s="1">
        <f t="shared" si="29"/>
        <v>6.0590597181490669</v>
      </c>
      <c r="J100" s="16">
        <f t="shared" si="38"/>
        <v>0.87559601852269098</v>
      </c>
      <c r="K100" s="16">
        <f t="shared" si="39"/>
        <v>5.9954596387970005</v>
      </c>
      <c r="L100" s="16">
        <f t="shared" si="30"/>
        <v>8.3089178212418151</v>
      </c>
    </row>
    <row r="101" spans="1:12" x14ac:dyDescent="0.25">
      <c r="A101" s="1">
        <f t="shared" si="31"/>
        <v>550</v>
      </c>
      <c r="B101" s="1">
        <f t="shared" si="32"/>
        <v>-5.8923955741295373</v>
      </c>
      <c r="C101" s="1">
        <f t="shared" si="33"/>
        <v>30665.650159933492</v>
      </c>
      <c r="D101" s="1">
        <f t="shared" si="34"/>
        <v>-714.83309652929768</v>
      </c>
      <c r="E101" s="1">
        <f t="shared" si="35"/>
        <v>-969.46578197883957</v>
      </c>
      <c r="F101" s="1">
        <f t="shared" si="36"/>
        <v>35.8485358260873</v>
      </c>
      <c r="G101" s="1">
        <f t="shared" si="37"/>
        <v>1.6995140523390631</v>
      </c>
      <c r="H101" s="1">
        <f t="shared" si="29"/>
        <v>6.1276463571608275</v>
      </c>
      <c r="J101" s="16">
        <f t="shared" si="38"/>
        <v>1.3036541153001677</v>
      </c>
      <c r="K101" s="16">
        <f t="shared" si="39"/>
        <v>5.987364681233915</v>
      </c>
      <c r="L101" s="16">
        <f t="shared" si="30"/>
        <v>12.283532806561315</v>
      </c>
    </row>
    <row r="102" spans="1:12" x14ac:dyDescent="0.25">
      <c r="A102" s="1">
        <f t="shared" si="31"/>
        <v>600</v>
      </c>
      <c r="B102" s="1">
        <f t="shared" si="32"/>
        <v>-7.0124377080549873</v>
      </c>
      <c r="C102" s="1">
        <f t="shared" si="33"/>
        <v>43563.271084023407</v>
      </c>
      <c r="D102" s="1">
        <f t="shared" si="34"/>
        <v>-929.04821168294166</v>
      </c>
      <c r="E102" s="1">
        <f t="shared" si="35"/>
        <v>-1259.8839504789107</v>
      </c>
      <c r="F102" s="1">
        <f t="shared" si="36"/>
        <v>35.775550467482091</v>
      </c>
      <c r="G102" s="1">
        <f t="shared" si="37"/>
        <v>2.9018765762039536</v>
      </c>
      <c r="H102" s="1">
        <f t="shared" si="29"/>
        <v>6.2191178670038116</v>
      </c>
      <c r="J102" s="16">
        <f t="shared" si="38"/>
        <v>1.703489529232262</v>
      </c>
      <c r="K102" s="16">
        <f t="shared" si="39"/>
        <v>5.9812666273526123</v>
      </c>
      <c r="L102" s="16">
        <f t="shared" si="30"/>
        <v>15.897172748950533</v>
      </c>
    </row>
    <row r="103" spans="1:12" x14ac:dyDescent="0.25">
      <c r="A103" s="1">
        <f t="shared" si="31"/>
        <v>650</v>
      </c>
      <c r="B103" s="1">
        <f t="shared" si="32"/>
        <v>-8.2298748101478676</v>
      </c>
      <c r="C103" s="1">
        <f t="shared" si="33"/>
        <v>60143.584814952381</v>
      </c>
      <c r="D103" s="1">
        <f t="shared" si="34"/>
        <v>-1182.1929672356553</v>
      </c>
      <c r="E103" s="1">
        <f t="shared" si="35"/>
        <v>-1603.0720969597387</v>
      </c>
      <c r="F103" s="1">
        <f t="shared" si="36"/>
        <v>35.719217826455228</v>
      </c>
      <c r="G103" s="1">
        <f t="shared" si="37"/>
        <v>4.3341194999239399</v>
      </c>
      <c r="H103" s="1">
        <f t="shared" si="29"/>
        <v>6.3287706014975109</v>
      </c>
      <c r="J103" s="16">
        <f t="shared" si="38"/>
        <v>2.0818548220094359</v>
      </c>
      <c r="K103" s="16">
        <f t="shared" si="39"/>
        <v>5.9765556825361568</v>
      </c>
      <c r="L103" s="16">
        <f t="shared" si="30"/>
        <v>19.205112118626694</v>
      </c>
    </row>
    <row r="104" spans="1:12" x14ac:dyDescent="0.25">
      <c r="A104" s="1">
        <f t="shared" si="31"/>
        <v>700</v>
      </c>
      <c r="B104" s="1">
        <f t="shared" si="32"/>
        <v>-9.5447068804081781</v>
      </c>
      <c r="C104" s="1">
        <f t="shared" si="33"/>
        <v>81046.881490863059</v>
      </c>
      <c r="D104" s="1">
        <f t="shared" si="34"/>
        <v>-1477.511499887361</v>
      </c>
      <c r="E104" s="1">
        <f t="shared" si="35"/>
        <v>-2003.4277195863872</v>
      </c>
      <c r="F104" s="1">
        <f t="shared" si="36"/>
        <v>35.674807658813862</v>
      </c>
      <c r="G104" s="1">
        <f t="shared" si="37"/>
        <v>5.9706686474128468</v>
      </c>
      <c r="H104" s="1">
        <f t="shared" si="29"/>
        <v>6.4533306366733383</v>
      </c>
      <c r="J104" s="16">
        <f t="shared" si="38"/>
        <v>2.4434951703273011</v>
      </c>
      <c r="K104" s="16">
        <f t="shared" si="39"/>
        <v>5.9728391623091497</v>
      </c>
      <c r="L104" s="16">
        <f t="shared" si="30"/>
        <v>22.249524655243015</v>
      </c>
    </row>
    <row r="105" spans="1:12" x14ac:dyDescent="0.25">
      <c r="A105" s="1">
        <f t="shared" si="31"/>
        <v>750</v>
      </c>
      <c r="B105" s="1">
        <f t="shared" si="32"/>
        <v>-10.956933918835917</v>
      </c>
      <c r="C105" s="1">
        <f t="shared" si="33"/>
        <v>106964.67446094936</v>
      </c>
      <c r="D105" s="1">
        <f t="shared" si="34"/>
        <v>-1818.2479463379818</v>
      </c>
      <c r="E105" s="1">
        <f t="shared" si="35"/>
        <v>-2465.348316523919</v>
      </c>
      <c r="F105" s="1">
        <f t="shared" si="36"/>
        <v>35.639164116195779</v>
      </c>
      <c r="G105" s="1">
        <f t="shared" si="37"/>
        <v>7.7944053370201676</v>
      </c>
      <c r="H105" s="1">
        <f t="shared" si="29"/>
        <v>6.5904149682107231</v>
      </c>
      <c r="J105" s="16">
        <f t="shared" si="38"/>
        <v>2.7918462237415884</v>
      </c>
      <c r="K105" s="16">
        <f t="shared" si="39"/>
        <v>5.9698546143265316</v>
      </c>
      <c r="L105" s="16">
        <f t="shared" si="30"/>
        <v>25.063485588903681</v>
      </c>
    </row>
    <row r="106" spans="1:12" x14ac:dyDescent="0.25">
      <c r="A106" s="1">
        <f t="shared" si="31"/>
        <v>800</v>
      </c>
      <c r="B106" s="1">
        <f t="shared" si="32"/>
        <v>-12.46655592543109</v>
      </c>
      <c r="C106" s="1">
        <f t="shared" si="33"/>
        <v>138639.70028545681</v>
      </c>
      <c r="D106" s="1">
        <f t="shared" si="34"/>
        <v>-2207.64644328744</v>
      </c>
      <c r="E106" s="1">
        <f t="shared" si="35"/>
        <v>-2993.2313859373985</v>
      </c>
      <c r="F106" s="1">
        <f t="shared" si="36"/>
        <v>35.610114205164138</v>
      </c>
      <c r="G106" s="1">
        <f t="shared" si="37"/>
        <v>9.793511271206766</v>
      </c>
      <c r="H106" s="1">
        <f t="shared" si="29"/>
        <v>6.7382212397910255</v>
      </c>
      <c r="J106" s="16">
        <f t="shared" si="38"/>
        <v>3.1294586227024581</v>
      </c>
      <c r="K106" s="16">
        <f t="shared" si="39"/>
        <v>5.9674210681972273</v>
      </c>
      <c r="L106" s="16">
        <f t="shared" si="30"/>
        <v>27.673593613456283</v>
      </c>
    </row>
    <row r="107" spans="1:12" x14ac:dyDescent="0.25">
      <c r="A107" s="1">
        <f t="shared" si="31"/>
        <v>850</v>
      </c>
      <c r="B107" s="1">
        <f t="shared" si="32"/>
        <v>-14.073572900193691</v>
      </c>
      <c r="C107" s="1">
        <f t="shared" si="33"/>
        <v>176865.91873568212</v>
      </c>
      <c r="D107" s="1">
        <f t="shared" si="34"/>
        <v>-2648.9511274356578</v>
      </c>
      <c r="E107" s="1">
        <f t="shared" si="35"/>
        <v>-3591.4744259918866</v>
      </c>
      <c r="F107" s="1">
        <f t="shared" si="36"/>
        <v>35.586120955370674</v>
      </c>
      <c r="G107" s="1">
        <f t="shared" si="37"/>
        <v>11.959609499715205</v>
      </c>
      <c r="H107" s="1">
        <f t="shared" si="29"/>
        <v>6.8953412138258887</v>
      </c>
      <c r="J107" s="16">
        <f t="shared" si="38"/>
        <v>3.4582668346608543</v>
      </c>
      <c r="K107" s="16">
        <f t="shared" si="39"/>
        <v>5.9654103761074708</v>
      </c>
      <c r="L107" s="16">
        <f t="shared" si="30"/>
        <v>30.101720944898968</v>
      </c>
    </row>
    <row r="108" spans="1:12" x14ac:dyDescent="0.25">
      <c r="A108" s="1">
        <f t="shared" si="31"/>
        <v>900</v>
      </c>
      <c r="B108" s="1">
        <f t="shared" si="32"/>
        <v>-15.777984843123722</v>
      </c>
      <c r="C108" s="1">
        <f t="shared" si="33"/>
        <v>222488.51279397361</v>
      </c>
      <c r="D108" s="1">
        <f t="shared" si="34"/>
        <v>-3145.4061354825585</v>
      </c>
      <c r="E108" s="1">
        <f t="shared" si="35"/>
        <v>-4264.4749348524483</v>
      </c>
      <c r="F108" s="1">
        <f t="shared" si="36"/>
        <v>35.566071796634368</v>
      </c>
      <c r="G108" s="1">
        <f t="shared" si="37"/>
        <v>14.286625586096003</v>
      </c>
      <c r="H108" s="1">
        <f t="shared" si="29"/>
        <v>7.0606442611655753</v>
      </c>
      <c r="J108" s="16">
        <f t="shared" si="38"/>
        <v>3.7797652818787575</v>
      </c>
      <c r="K108" s="16">
        <f t="shared" si="39"/>
        <v>5.9637296884277351</v>
      </c>
      <c r="L108" s="16">
        <f t="shared" si="30"/>
        <v>32.366203557298718</v>
      </c>
    </row>
    <row r="109" spans="1:12" x14ac:dyDescent="0.25">
      <c r="A109" s="1">
        <f t="shared" si="31"/>
        <v>950</v>
      </c>
      <c r="B109" s="1">
        <f t="shared" si="32"/>
        <v>-17.579791754221183</v>
      </c>
      <c r="C109" s="1">
        <f t="shared" si="33"/>
        <v>276403.8886537308</v>
      </c>
      <c r="D109" s="1">
        <f t="shared" si="34"/>
        <v>-3700.2556041280645</v>
      </c>
      <c r="E109" s="1">
        <f t="shared" si="35"/>
        <v>-5016.6304106841462</v>
      </c>
      <c r="F109" s="1">
        <f t="shared" si="36"/>
        <v>35.549144955070183</v>
      </c>
      <c r="G109" s="1">
        <f t="shared" si="37"/>
        <v>16.770066277987805</v>
      </c>
      <c r="H109" s="1">
        <f t="shared" si="29"/>
        <v>7.233202004165098</v>
      </c>
      <c r="J109" s="16">
        <f t="shared" si="38"/>
        <v>4.0951271381958101</v>
      </c>
      <c r="K109" s="16">
        <f t="shared" si="39"/>
        <v>5.9623103705753344</v>
      </c>
      <c r="L109" s="16">
        <f t="shared" si="30"/>
        <v>34.482666311921989</v>
      </c>
    </row>
    <row r="110" spans="1:12" x14ac:dyDescent="0.25">
      <c r="A110" s="1">
        <f t="shared" si="31"/>
        <v>1000</v>
      </c>
      <c r="B110" s="1">
        <f t="shared" si="32"/>
        <v>-19.478993633486073</v>
      </c>
      <c r="C110" s="1">
        <f t="shared" si="33"/>
        <v>339559.67571940488</v>
      </c>
      <c r="D110" s="1">
        <f t="shared" si="34"/>
        <v>-4316.7436700720973</v>
      </c>
      <c r="E110" s="1">
        <f t="shared" si="35"/>
        <v>-5852.3383516520435</v>
      </c>
      <c r="F110" s="1">
        <f t="shared" si="36"/>
        <v>35.534722575449493</v>
      </c>
      <c r="G110" s="1">
        <f t="shared" si="37"/>
        <v>19.406549180281395</v>
      </c>
      <c r="H110" s="1">
        <f t="shared" si="29"/>
        <v>7.4122379721465288</v>
      </c>
      <c r="J110" s="16">
        <f t="shared" si="38"/>
        <v>4.405286503768103</v>
      </c>
      <c r="K110" s="16">
        <f t="shared" si="39"/>
        <v>5.9611007855470364</v>
      </c>
      <c r="L110" s="16">
        <f t="shared" si="30"/>
        <v>36.464606362317149</v>
      </c>
    </row>
    <row r="111" spans="1:12" x14ac:dyDescent="0.25">
      <c r="A111" s="1">
        <f t="shared" ref="A111:A150" si="40">A110+(k*100)</f>
        <v>1100</v>
      </c>
      <c r="B111" s="1">
        <f t="shared" si="32"/>
        <v>-23.569582296518149</v>
      </c>
      <c r="C111" s="1">
        <f t="shared" si="33"/>
        <v>497639.11714156461</v>
      </c>
      <c r="D111" s="1">
        <f t="shared" si="34"/>
        <v>-5747.6121406554339</v>
      </c>
      <c r="E111" s="1">
        <f t="shared" si="35"/>
        <v>-7792.0016216566873</v>
      </c>
      <c r="F111" s="1">
        <f t="shared" si="36"/>
        <v>35.51160992593389</v>
      </c>
      <c r="G111" s="1">
        <f t="shared" si="37"/>
        <v>25.128878318372763</v>
      </c>
      <c r="H111" s="1">
        <f t="shared" si="29"/>
        <v>7.787200282791412</v>
      </c>
      <c r="J111" s="16">
        <f t="shared" si="38"/>
        <v>5.0128712648912863</v>
      </c>
      <c r="K111" s="16">
        <f t="shared" si="39"/>
        <v>5.9591618476035615</v>
      </c>
      <c r="L111" s="16">
        <f t="shared" si="30"/>
        <v>40.070683671165916</v>
      </c>
    </row>
    <row r="112" spans="1:12" x14ac:dyDescent="0.25">
      <c r="A112" s="1">
        <f t="shared" si="40"/>
        <v>1200</v>
      </c>
      <c r="B112" s="1">
        <f t="shared" si="32"/>
        <v>-28.049750832219949</v>
      </c>
      <c r="C112" s="1">
        <f t="shared" si="33"/>
        <v>705332.33651708975</v>
      </c>
      <c r="D112" s="1">
        <f t="shared" si="34"/>
        <v>-7463.9646408319541</v>
      </c>
      <c r="E112" s="1">
        <f t="shared" si="35"/>
        <v>-10118.644730186888</v>
      </c>
      <c r="F112" s="1">
        <f t="shared" si="36"/>
        <v>35.494077488930138</v>
      </c>
      <c r="G112" s="1">
        <f t="shared" si="37"/>
        <v>31.439039984995141</v>
      </c>
      <c r="H112" s="1">
        <f t="shared" si="29"/>
        <v>8.1812662512550762</v>
      </c>
      <c r="J112" s="16">
        <f t="shared" si="38"/>
        <v>5.6070527003939548</v>
      </c>
      <c r="K112" s="16">
        <f t="shared" si="39"/>
        <v>5.957690617087307</v>
      </c>
      <c r="L112" s="16">
        <f t="shared" si="30"/>
        <v>43.263349258970045</v>
      </c>
    </row>
    <row r="113" spans="1:12" x14ac:dyDescent="0.25">
      <c r="A113" s="1">
        <f t="shared" si="40"/>
        <v>1300</v>
      </c>
      <c r="B113" s="1">
        <f t="shared" si="32"/>
        <v>-32.91949924059147</v>
      </c>
      <c r="C113" s="1">
        <f t="shared" si="33"/>
        <v>972064.40467943856</v>
      </c>
      <c r="D113" s="1">
        <f t="shared" si="34"/>
        <v>-9491.7542642010303</v>
      </c>
      <c r="E113" s="1">
        <f t="shared" si="35"/>
        <v>-12867.447662563147</v>
      </c>
      <c r="F113" s="1">
        <f t="shared" si="36"/>
        <v>35.480460918899325</v>
      </c>
      <c r="G113" s="1">
        <f t="shared" si="37"/>
        <v>38.327890777002445</v>
      </c>
      <c r="H113" s="1">
        <f t="shared" si="29"/>
        <v>8.5911787140008773</v>
      </c>
      <c r="J113" s="16">
        <f t="shared" si="38"/>
        <v>6.1909523319924249</v>
      </c>
      <c r="K113" s="16">
        <f t="shared" si="39"/>
        <v>5.9565477349635438</v>
      </c>
      <c r="L113" s="16">
        <f t="shared" si="30"/>
        <v>46.105472520571027</v>
      </c>
    </row>
    <row r="114" spans="1:12" x14ac:dyDescent="0.25">
      <c r="A114" s="1">
        <f t="shared" si="40"/>
        <v>1400</v>
      </c>
      <c r="B114" s="1">
        <f t="shared" si="32"/>
        <v>-38.178827521632712</v>
      </c>
      <c r="C114" s="1">
        <f t="shared" si="33"/>
        <v>1308079.9638388935</v>
      </c>
      <c r="D114" s="1">
        <f t="shared" si="34"/>
        <v>-11856.934104362046</v>
      </c>
      <c r="E114" s="1">
        <f t="shared" si="35"/>
        <v>-16073.590404105969</v>
      </c>
      <c r="F114" s="1">
        <f t="shared" si="36"/>
        <v>35.469673851696577</v>
      </c>
      <c r="G114" s="1">
        <f t="shared" si="37"/>
        <v>45.789456233154766</v>
      </c>
      <c r="H114" s="1">
        <f t="shared" si="29"/>
        <v>9.0143846204192624</v>
      </c>
      <c r="J114" s="16">
        <f t="shared" si="38"/>
        <v>6.7667906893264229</v>
      </c>
      <c r="K114" s="16">
        <f t="shared" si="39"/>
        <v>5.9556421863386468</v>
      </c>
      <c r="L114" s="16">
        <f t="shared" si="30"/>
        <v>48.648088793677182</v>
      </c>
    </row>
    <row r="115" spans="1:12" x14ac:dyDescent="0.25">
      <c r="A115" s="1">
        <f t="shared" si="40"/>
        <v>1500</v>
      </c>
      <c r="B115" s="1">
        <f t="shared" si="32"/>
        <v>-43.827735675343668</v>
      </c>
      <c r="C115" s="1">
        <f t="shared" si="33"/>
        <v>1724443.2275825574</v>
      </c>
      <c r="D115" s="1">
        <f t="shared" si="34"/>
        <v>-14585.457254914381</v>
      </c>
      <c r="E115" s="1">
        <f t="shared" si="35"/>
        <v>-19772.252940135859</v>
      </c>
      <c r="F115" s="1">
        <f t="shared" si="36"/>
        <v>35.460982508030682</v>
      </c>
      <c r="G115" s="1">
        <f t="shared" si="37"/>
        <v>53.819697602955898</v>
      </c>
      <c r="H115" s="1">
        <f t="shared" si="29"/>
        <v>9.4488454379879965</v>
      </c>
      <c r="J115" s="16">
        <f t="shared" si="38"/>
        <v>7.3361909464623327</v>
      </c>
      <c r="K115" s="16">
        <f t="shared" si="39"/>
        <v>5.9549124685448298</v>
      </c>
      <c r="L115" s="16">
        <f t="shared" si="30"/>
        <v>50.9331672333646</v>
      </c>
    </row>
    <row r="116" spans="1:12" x14ac:dyDescent="0.25">
      <c r="A116" s="1">
        <f t="shared" si="40"/>
        <v>1600</v>
      </c>
      <c r="B116" s="1">
        <f t="shared" si="32"/>
        <v>-49.866223701724358</v>
      </c>
      <c r="C116" s="1">
        <f t="shared" si="33"/>
        <v>2233037.9808743587</v>
      </c>
      <c r="D116" s="1">
        <f t="shared" si="34"/>
        <v>-17703.276809457417</v>
      </c>
      <c r="E116" s="1">
        <f t="shared" si="35"/>
        <v>-23998.615255973327</v>
      </c>
      <c r="F116" s="1">
        <f t="shared" si="36"/>
        <v>35.453876652713262</v>
      </c>
      <c r="G116" s="1">
        <f t="shared" si="37"/>
        <v>62.415804687207377</v>
      </c>
      <c r="H116" s="1">
        <f t="shared" si="29"/>
        <v>9.8929106606660842</v>
      </c>
      <c r="J116" s="16">
        <f t="shared" si="38"/>
        <v>7.9003673767241596</v>
      </c>
      <c r="K116" s="16">
        <f t="shared" si="39"/>
        <v>5.9543158005528447</v>
      </c>
      <c r="L116" s="16">
        <f t="shared" si="30"/>
        <v>52.995550541909346</v>
      </c>
    </row>
    <row r="117" spans="1:12" x14ac:dyDescent="0.25">
      <c r="A117" s="1">
        <f t="shared" si="40"/>
        <v>1700</v>
      </c>
      <c r="B117" s="1">
        <f t="shared" si="32"/>
        <v>-56.294291600774763</v>
      </c>
      <c r="C117" s="1">
        <f t="shared" si="33"/>
        <v>2846567.580055044</v>
      </c>
      <c r="D117" s="1">
        <f t="shared" si="34"/>
        <v>-21236.345861590526</v>
      </c>
      <c r="E117" s="1">
        <f t="shared" si="35"/>
        <v>-28787.857336938865</v>
      </c>
      <c r="F117" s="1">
        <f t="shared" si="36"/>
        <v>35.447992516543835</v>
      </c>
      <c r="G117" s="1">
        <f t="shared" si="37"/>
        <v>71.575772906177278</v>
      </c>
      <c r="H117" s="1">
        <f t="shared" si="29"/>
        <v>10.345229114075778</v>
      </c>
      <c r="J117" s="16">
        <f t="shared" si="38"/>
        <v>8.4602466220658883</v>
      </c>
      <c r="K117" s="16">
        <f t="shared" si="39"/>
        <v>5.9538216732233282</v>
      </c>
      <c r="L117" s="16">
        <f t="shared" si="30"/>
        <v>54.864381153685628</v>
      </c>
    </row>
    <row r="118" spans="1:12" x14ac:dyDescent="0.25">
      <c r="A118" s="1">
        <f t="shared" si="40"/>
        <v>1800</v>
      </c>
      <c r="B118" s="1">
        <f t="shared" si="32"/>
        <v>-63.111939372494888</v>
      </c>
      <c r="C118" s="1">
        <f t="shared" si="33"/>
        <v>3578554.9528421867</v>
      </c>
      <c r="D118" s="1">
        <f t="shared" si="34"/>
        <v>-25210.617504913102</v>
      </c>
      <c r="E118" s="1">
        <f t="shared" si="35"/>
        <v>-34175.159168352991</v>
      </c>
      <c r="F118" s="1">
        <f t="shared" si="36"/>
        <v>35.443065055620139</v>
      </c>
      <c r="G118" s="1">
        <f t="shared" si="37"/>
        <v>81.298141076949705</v>
      </c>
      <c r="H118" s="1">
        <f t="shared" si="29"/>
        <v>10.804684453169831</v>
      </c>
      <c r="J118" s="16">
        <f t="shared" si="38"/>
        <v>9.0165481797054525</v>
      </c>
      <c r="K118" s="16">
        <f t="shared" si="39"/>
        <v>5.9534078522826013</v>
      </c>
      <c r="L118" s="16">
        <f t="shared" si="30"/>
        <v>56.56418598940509</v>
      </c>
    </row>
    <row r="119" spans="1:12" x14ac:dyDescent="0.25">
      <c r="A119" s="1">
        <f t="shared" si="40"/>
        <v>1900</v>
      </c>
      <c r="B119" s="1">
        <f t="shared" si="32"/>
        <v>-70.319167016884734</v>
      </c>
      <c r="C119" s="1">
        <f t="shared" si="33"/>
        <v>4443342.5983301811</v>
      </c>
      <c r="D119" s="1">
        <f t="shared" si="34"/>
        <v>-29652.044833024516</v>
      </c>
      <c r="E119" s="1">
        <f t="shared" si="35"/>
        <v>-40195.700735536208</v>
      </c>
      <c r="F119" s="1">
        <f t="shared" si="36"/>
        <v>35.438897438591979</v>
      </c>
      <c r="G119" s="1">
        <f t="shared" si="37"/>
        <v>91.581823678090373</v>
      </c>
      <c r="H119" s="1">
        <f t="shared" si="29"/>
        <v>11.270346982976271</v>
      </c>
      <c r="J119" s="16">
        <f t="shared" si="38"/>
        <v>9.5698392712777771</v>
      </c>
      <c r="K119" s="16">
        <f t="shared" si="39"/>
        <v>5.9530578225473318</v>
      </c>
      <c r="L119" s="16">
        <f t="shared" si="30"/>
        <v>58.115720938736843</v>
      </c>
    </row>
    <row r="120" spans="1:12" x14ac:dyDescent="0.25">
      <c r="A120" s="1">
        <f t="shared" si="40"/>
        <v>2000</v>
      </c>
      <c r="B120" s="1">
        <f t="shared" si="32"/>
        <v>-77.915974533944294</v>
      </c>
      <c r="C120" s="1">
        <f t="shared" si="33"/>
        <v>5456092.5869902428</v>
      </c>
      <c r="D120" s="1">
        <f t="shared" si="34"/>
        <v>-34586.580939524145</v>
      </c>
      <c r="E120" s="1">
        <f t="shared" si="35"/>
        <v>-46884.662023809018</v>
      </c>
      <c r="F120" s="1">
        <f t="shared" si="36"/>
        <v>35.435341002019754</v>
      </c>
      <c r="G120" s="1">
        <f t="shared" si="37"/>
        <v>102.42600058371582</v>
      </c>
      <c r="H120" s="1">
        <f t="shared" si="29"/>
        <v>11.741436947228204</v>
      </c>
      <c r="J120" s="16">
        <f t="shared" si="38"/>
        <v>10.120573135139917</v>
      </c>
      <c r="K120" s="16">
        <f t="shared" si="39"/>
        <v>5.9527591083479727</v>
      </c>
      <c r="L120" s="16">
        <f t="shared" si="30"/>
        <v>59.536638894177813</v>
      </c>
    </row>
    <row r="121" spans="1:12" x14ac:dyDescent="0.25">
      <c r="A121" s="1">
        <f t="shared" si="40"/>
        <v>2100</v>
      </c>
      <c r="B121" s="1">
        <f t="shared" si="32"/>
        <v>-85.902361923673595</v>
      </c>
      <c r="C121" s="1">
        <f t="shared" si="33"/>
        <v>6632786.5606704121</v>
      </c>
      <c r="D121" s="1">
        <f t="shared" si="34"/>
        <v>-40040.17891801137</v>
      </c>
      <c r="E121" s="1">
        <f t="shared" si="35"/>
        <v>-54277.223018491924</v>
      </c>
      <c r="F121" s="1">
        <f t="shared" si="36"/>
        <v>35.43228175959657</v>
      </c>
      <c r="G121" s="1">
        <f t="shared" si="37"/>
        <v>113.8300428075292</v>
      </c>
      <c r="H121" s="1">
        <f t="shared" si="29"/>
        <v>12.217296123411504</v>
      </c>
      <c r="J121" s="16">
        <f t="shared" si="38"/>
        <v>10.669116308651303</v>
      </c>
      <c r="K121" s="16">
        <f t="shared" si="39"/>
        <v>5.9525021427628708</v>
      </c>
      <c r="L121" s="16">
        <f t="shared" si="30"/>
        <v>60.842024223526884</v>
      </c>
    </row>
    <row r="122" spans="1:12" x14ac:dyDescent="0.25">
      <c r="A122" s="1">
        <f t="shared" si="40"/>
        <v>2200</v>
      </c>
      <c r="B122" s="1">
        <f t="shared" si="32"/>
        <v>-94.278329186072597</v>
      </c>
      <c r="C122" s="1">
        <f t="shared" si="33"/>
        <v>7990225.732595549</v>
      </c>
      <c r="D122" s="1">
        <f t="shared" si="34"/>
        <v>-46038.791862085578</v>
      </c>
      <c r="E122" s="1">
        <f t="shared" si="35"/>
        <v>-62408.563704905435</v>
      </c>
      <c r="F122" s="1">
        <f t="shared" si="36"/>
        <v>35.429631124626695</v>
      </c>
      <c r="G122" s="1">
        <f t="shared" si="37"/>
        <v>125.79346141244285</v>
      </c>
      <c r="H122" s="1">
        <f t="shared" si="29"/>
        <v>12.697365574680029</v>
      </c>
      <c r="J122" s="16">
        <f t="shared" si="38"/>
        <v>11.215768427194048</v>
      </c>
      <c r="K122" s="16">
        <f t="shared" si="39"/>
        <v>5.9522794897943676</v>
      </c>
      <c r="L122" s="16">
        <f t="shared" si="30"/>
        <v>62.044824003338931</v>
      </c>
    </row>
    <row r="123" spans="1:12" x14ac:dyDescent="0.25">
      <c r="A123" s="1">
        <f t="shared" si="40"/>
        <v>2300</v>
      </c>
      <c r="B123" s="1">
        <f t="shared" si="32"/>
        <v>-103.04387632114135</v>
      </c>
      <c r="C123" s="1">
        <f t="shared" si="33"/>
        <v>9546030.8873673454</v>
      </c>
      <c r="D123" s="1">
        <f t="shared" si="34"/>
        <v>-52608.372865346166</v>
      </c>
      <c r="E123" s="1">
        <f t="shared" si="35"/>
        <v>-71313.86406837008</v>
      </c>
      <c r="F123" s="1">
        <f t="shared" si="36"/>
        <v>35.427319405677082</v>
      </c>
      <c r="G123" s="1">
        <f t="shared" si="37"/>
        <v>138.31587167679086</v>
      </c>
      <c r="H123" s="1">
        <f t="shared" si="29"/>
        <v>13.181168046970191</v>
      </c>
      <c r="J123" s="16">
        <f t="shared" si="38"/>
        <v>11.760776831348807</v>
      </c>
      <c r="K123" s="16">
        <f t="shared" si="39"/>
        <v>5.9520852989248301</v>
      </c>
      <c r="L123" s="16">
        <f t="shared" si="30"/>
        <v>63.15619828186172</v>
      </c>
    </row>
    <row r="124" spans="1:12" x14ac:dyDescent="0.25">
      <c r="A124" s="1">
        <f t="shared" si="40"/>
        <v>2400</v>
      </c>
      <c r="B124" s="1">
        <f t="shared" si="32"/>
        <v>-112.1990033288798</v>
      </c>
      <c r="C124" s="1">
        <f t="shared" si="33"/>
        <v>11318642.380964298</v>
      </c>
      <c r="D124" s="1">
        <f t="shared" si="34"/>
        <v>-59774.87502139248</v>
      </c>
      <c r="E124" s="1">
        <f t="shared" si="35"/>
        <v>-81028.304094206323</v>
      </c>
      <c r="F124" s="1">
        <f t="shared" si="36"/>
        <v>35.425291166545335</v>
      </c>
      <c r="G124" s="1">
        <f t="shared" si="37"/>
        <v>151.39696752222611</v>
      </c>
      <c r="H124" s="1">
        <f t="shared" si="29"/>
        <v>13.668293920192507</v>
      </c>
      <c r="J124" s="16">
        <f t="shared" si="38"/>
        <v>12.304347504936054</v>
      </c>
      <c r="K124" s="16">
        <f t="shared" si="39"/>
        <v>5.9519149159363272</v>
      </c>
      <c r="L124" s="16">
        <f t="shared" si="30"/>
        <v>64.185806172898921</v>
      </c>
    </row>
    <row r="125" spans="1:12" x14ac:dyDescent="0.25">
      <c r="A125" s="1">
        <f t="shared" si="40"/>
        <v>2500</v>
      </c>
      <c r="B125" s="1">
        <f t="shared" si="32"/>
        <v>-121.74371020928797</v>
      </c>
      <c r="C125" s="1">
        <f t="shared" si="33"/>
        <v>13327320.140741736</v>
      </c>
      <c r="D125" s="1">
        <f t="shared" si="34"/>
        <v>-67564.251423823895</v>
      </c>
      <c r="E125" s="1">
        <f t="shared" si="35"/>
        <v>-91587.063767734668</v>
      </c>
      <c r="F125" s="1">
        <f t="shared" si="36"/>
        <v>35.423501863689886</v>
      </c>
      <c r="G125" s="1">
        <f t="shared" si="37"/>
        <v>165.03650297615914</v>
      </c>
      <c r="H125" s="1">
        <f t="shared" si="29"/>
        <v>14.158389909867896</v>
      </c>
      <c r="J125" s="16">
        <f t="shared" si="38"/>
        <v>12.846653376508574</v>
      </c>
      <c r="K125" s="16">
        <f t="shared" si="39"/>
        <v>5.9517646008297307</v>
      </c>
      <c r="L125" s="16">
        <f t="shared" si="30"/>
        <v>65.142040697727012</v>
      </c>
    </row>
    <row r="126" spans="1:12" x14ac:dyDescent="0.25">
      <c r="A126" s="1">
        <f t="shared" si="40"/>
        <v>2600</v>
      </c>
      <c r="B126" s="1">
        <f t="shared" si="32"/>
        <v>-131.67799696236588</v>
      </c>
      <c r="C126" s="1">
        <f t="shared" si="33"/>
        <v>15592143.66543182</v>
      </c>
      <c r="D126" s="1">
        <f t="shared" si="34"/>
        <v>-76002.45516623983</v>
      </c>
      <c r="E126" s="1">
        <f t="shared" si="35"/>
        <v>-103025.32307427564</v>
      </c>
      <c r="F126" s="1">
        <f t="shared" si="36"/>
        <v>35.421915374278612</v>
      </c>
      <c r="G126" s="1">
        <f t="shared" si="37"/>
        <v>179.23427854038025</v>
      </c>
      <c r="H126" s="1">
        <f t="shared" si="29"/>
        <v>14.651149917827571</v>
      </c>
      <c r="J126" s="16">
        <f t="shared" si="38"/>
        <v>13.387840697453052</v>
      </c>
      <c r="K126" s="16">
        <f t="shared" si="39"/>
        <v>5.9516313204262419</v>
      </c>
      <c r="L126" s="16">
        <f t="shared" si="30"/>
        <v>66.032222437383766</v>
      </c>
    </row>
    <row r="127" spans="1:12" x14ac:dyDescent="0.25">
      <c r="A127" s="1">
        <f t="shared" si="40"/>
        <v>2700</v>
      </c>
      <c r="B127" s="1">
        <f t="shared" si="32"/>
        <v>-142.00186358811348</v>
      </c>
      <c r="C127" s="1">
        <f t="shared" si="33"/>
        <v>18134012.025143519</v>
      </c>
      <c r="D127" s="1">
        <f t="shared" si="34"/>
        <v>-85115.439342239624</v>
      </c>
      <c r="E127" s="1">
        <f t="shared" si="35"/>
        <v>-115378.26199914975</v>
      </c>
      <c r="F127" s="1">
        <f t="shared" si="36"/>
        <v>35.420502155026625</v>
      </c>
      <c r="G127" s="1">
        <f t="shared" si="37"/>
        <v>193.99013103568228</v>
      </c>
      <c r="H127" s="1">
        <f t="shared" si="29"/>
        <v>15.146307576129203</v>
      </c>
      <c r="J127" s="16">
        <f t="shared" si="38"/>
        <v>13.928033997505976</v>
      </c>
      <c r="K127" s="16">
        <f t="shared" si="39"/>
        <v>5.9515125938728071</v>
      </c>
      <c r="L127" s="16">
        <f t="shared" si="30"/>
        <v>66.862759908391567</v>
      </c>
    </row>
    <row r="128" spans="1:12" x14ac:dyDescent="0.25">
      <c r="A128" s="1">
        <f t="shared" si="40"/>
        <v>2800</v>
      </c>
      <c r="B128" s="1">
        <f t="shared" si="32"/>
        <v>-152.71531008653085</v>
      </c>
      <c r="C128" s="1">
        <f t="shared" si="33"/>
        <v>20974643.861362636</v>
      </c>
      <c r="D128" s="1">
        <f t="shared" si="34"/>
        <v>-94929.157045422689</v>
      </c>
      <c r="E128" s="1">
        <f t="shared" si="35"/>
        <v>-128681.06052767749</v>
      </c>
      <c r="F128" s="1">
        <f t="shared" si="36"/>
        <v>35.419237854291048</v>
      </c>
      <c r="G128" s="1">
        <f t="shared" si="37"/>
        <v>209.30392594491033</v>
      </c>
      <c r="H128" s="1">
        <f t="shared" si="29"/>
        <v>15.643630134952737</v>
      </c>
      <c r="J128" s="16">
        <f t="shared" si="38"/>
        <v>14.467339974746924</v>
      </c>
      <c r="K128" s="16">
        <f t="shared" si="39"/>
        <v>5.9514063761678253</v>
      </c>
      <c r="L128" s="16">
        <f t="shared" si="30"/>
        <v>67.639282929481681</v>
      </c>
    </row>
    <row r="129" spans="1:12" x14ac:dyDescent="0.25">
      <c r="A129" s="1">
        <f t="shared" si="40"/>
        <v>2900</v>
      </c>
      <c r="B129" s="1">
        <f t="shared" si="32"/>
        <v>-163.81833645761787</v>
      </c>
      <c r="C129" s="1">
        <f t="shared" si="33"/>
        <v>24136577.386951767</v>
      </c>
      <c r="D129" s="1">
        <f t="shared" si="34"/>
        <v>-105469.56136938835</v>
      </c>
      <c r="E129" s="1">
        <f t="shared" si="35"/>
        <v>-142968.89864517932</v>
      </c>
      <c r="F129" s="1">
        <f t="shared" si="36"/>
        <v>35.418102254204037</v>
      </c>
      <c r="G129" s="1">
        <f t="shared" si="37"/>
        <v>225.17555157570757</v>
      </c>
      <c r="H129" s="1">
        <f t="shared" si="29"/>
        <v>16.142913424469313</v>
      </c>
      <c r="J129" s="16">
        <f t="shared" si="38"/>
        <v>15.005850578214737</v>
      </c>
      <c r="K129" s="16">
        <f t="shared" si="39"/>
        <v>5.9513109693750703</v>
      </c>
      <c r="L129" s="16">
        <f t="shared" si="30"/>
        <v>68.366753972076381</v>
      </c>
    </row>
    <row r="130" spans="1:12" x14ac:dyDescent="0.25">
      <c r="A130" s="1">
        <f t="shared" si="40"/>
        <v>3000</v>
      </c>
      <c r="B130" s="1">
        <f t="shared" ref="B130:B161" si="41">((Fz/Fb)*-1)*((Fz/Fs)*(1/(Qb*Qms)))</f>
        <v>-175.31094270137467</v>
      </c>
      <c r="C130" s="1">
        <f t="shared" ref="C130:C161" si="42">((Fz/Fb)^2)*((Fz/Fs)^2)-(((Fz/Fb)^2)*(α+1)+(Fz/Fb)*(Fz/Fs)*(1/(Qb*Qms))+((Fz/Fs)^2))+1</f>
        <v>27643170.38615039</v>
      </c>
      <c r="D130" s="1">
        <f t="shared" ref="D130:D161" si="43">(Fz/(Fs*Qms))*(1-((Fz/Fb)^2))</f>
        <v>-116762.6054077361</v>
      </c>
      <c r="E130" s="1">
        <f t="shared" ref="E130:E161" si="44">((Fz/Fb)*(1/Qb)+(Fz/Fs)*(1/Qms))-(((Fz/Fb)^2)*(Fz/(Fs*Qms))+(Fz/Fb)*((Fz/Fs)^2)*(1/Qb))</f>
        <v>-158276.95633697588</v>
      </c>
      <c r="F130" s="1">
        <f t="shared" ref="F130:F161" si="45">(Re+((Res*(m*t+p*v))/(t^2+v^2)))^2</f>
        <v>35.417078456078954</v>
      </c>
      <c r="G130" s="1">
        <f t="shared" ref="G130:G161" si="46">(((Res*(p*t-m*v))/(t^2+v^2))+(2*PI()*Fz*Le))^2</f>
        <v>241.60491456487333</v>
      </c>
      <c r="H130" s="1">
        <f t="shared" si="29"/>
        <v>16.643977680258775</v>
      </c>
      <c r="J130" s="16">
        <f t="shared" ref="J130:J161" si="47">((Res*(p*t-m*v))/(t^2+v^2))+(2*PI()*Fz*Le)</f>
        <v>15.543645472181657</v>
      </c>
      <c r="K130" s="16">
        <f t="shared" ref="K130:K161" si="48">Re+((Res*(m*t+p*v))/(t^2+v^2))</f>
        <v>5.9512249542492475</v>
      </c>
      <c r="L130" s="16">
        <f t="shared" si="30"/>
        <v>69.049561491148168</v>
      </c>
    </row>
    <row r="131" spans="1:12" x14ac:dyDescent="0.25">
      <c r="A131" s="1">
        <f t="shared" si="40"/>
        <v>3100</v>
      </c>
      <c r="B131" s="1">
        <f t="shared" si="41"/>
        <v>-187.19312881780121</v>
      </c>
      <c r="C131" s="1">
        <f t="shared" si="42"/>
        <v>31518600.214574754</v>
      </c>
      <c r="D131" s="1">
        <f t="shared" si="43"/>
        <v>-128834.24225406525</v>
      </c>
      <c r="E131" s="1">
        <f t="shared" si="44"/>
        <v>-174640.41358838757</v>
      </c>
      <c r="F131" s="1">
        <f t="shared" si="45"/>
        <v>35.416152247174068</v>
      </c>
      <c r="G131" s="1">
        <f t="shared" si="46"/>
        <v>258.59193638308864</v>
      </c>
      <c r="H131" s="1">
        <f t="shared" ref="H131:H180" si="49">SQRT(F131+G131)</f>
        <v>17.146664067108293</v>
      </c>
      <c r="J131" s="16">
        <f t="shared" si="47"/>
        <v>16.080794022158504</v>
      </c>
      <c r="K131" s="16">
        <f t="shared" si="48"/>
        <v>5.9511471370798814</v>
      </c>
      <c r="L131" s="16">
        <f t="shared" ref="L131:L180" si="50">ATAN(J131/K131)*(180/PI())</f>
        <v>69.691598449593656</v>
      </c>
    </row>
    <row r="132" spans="1:12" x14ac:dyDescent="0.25">
      <c r="A132" s="1">
        <f t="shared" si="40"/>
        <v>3200</v>
      </c>
      <c r="B132" s="1">
        <f t="shared" si="41"/>
        <v>-199.46489480689743</v>
      </c>
      <c r="C132" s="1">
        <f t="shared" si="42"/>
        <v>35787863.799217932</v>
      </c>
      <c r="D132" s="1">
        <f t="shared" si="43"/>
        <v>-141710.42500197512</v>
      </c>
      <c r="E132" s="1">
        <f t="shared" si="44"/>
        <v>-192094.4503847349</v>
      </c>
      <c r="F132" s="1">
        <f t="shared" si="45"/>
        <v>35.415311604083186</v>
      </c>
      <c r="G132" s="1">
        <f t="shared" si="46"/>
        <v>276.13655059340954</v>
      </c>
      <c r="H132" s="1">
        <f t="shared" si="49"/>
        <v>17.650831770698307</v>
      </c>
      <c r="J132" s="16">
        <f t="shared" si="47"/>
        <v>16.617356907565341</v>
      </c>
      <c r="K132" s="16">
        <f t="shared" si="48"/>
        <v>5.9510765080011518</v>
      </c>
      <c r="L132" s="16">
        <f t="shared" si="50"/>
        <v>70.296328629786842</v>
      </c>
    </row>
    <row r="133" spans="1:12" x14ac:dyDescent="0.25">
      <c r="A133" s="1">
        <f t="shared" si="40"/>
        <v>3300</v>
      </c>
      <c r="B133" s="1">
        <f t="shared" si="41"/>
        <v>-212.12624066866337</v>
      </c>
      <c r="C133" s="1">
        <f t="shared" si="42"/>
        <v>40476777.638449833</v>
      </c>
      <c r="D133" s="1">
        <f t="shared" si="43"/>
        <v>-155417.10674506516</v>
      </c>
      <c r="E133" s="1">
        <f t="shared" si="44"/>
        <v>-210674.24671133835</v>
      </c>
      <c r="F133" s="1">
        <f t="shared" si="45"/>
        <v>35.414546300064849</v>
      </c>
      <c r="G133" s="1">
        <f t="shared" si="46"/>
        <v>294.23870068328551</v>
      </c>
      <c r="H133" s="1">
        <f t="shared" si="49"/>
        <v>18.156355553451533</v>
      </c>
      <c r="J133" s="16">
        <f t="shared" si="47"/>
        <v>17.153387440481996</v>
      </c>
      <c r="K133" s="16">
        <f t="shared" si="48"/>
        <v>5.9510122080251904</v>
      </c>
      <c r="L133" s="16">
        <f t="shared" si="50"/>
        <v>70.866842833975568</v>
      </c>
    </row>
    <row r="134" spans="1:12" x14ac:dyDescent="0.25">
      <c r="A134" s="1">
        <f t="shared" si="40"/>
        <v>3400</v>
      </c>
      <c r="B134" s="1">
        <f t="shared" si="41"/>
        <v>-225.17716640309905</v>
      </c>
      <c r="C134" s="1">
        <f t="shared" si="42"/>
        <v>45611977.802017219</v>
      </c>
      <c r="D134" s="1">
        <f t="shared" si="43"/>
        <v>-169980.24057693474</v>
      </c>
      <c r="E134" s="1">
        <f t="shared" si="44"/>
        <v>-230414.98255351846</v>
      </c>
      <c r="F134" s="1">
        <f t="shared" si="45"/>
        <v>35.413847592166064</v>
      </c>
      <c r="G134" s="1">
        <f t="shared" si="46"/>
        <v>312.89833833694036</v>
      </c>
      <c r="H134" s="1">
        <f t="shared" si="49"/>
        <v>18.66312369163068</v>
      </c>
      <c r="J134" s="16">
        <f t="shared" si="47"/>
        <v>17.688932651150559</v>
      </c>
      <c r="K134" s="16">
        <f t="shared" si="48"/>
        <v>5.9509535027729852</v>
      </c>
      <c r="L134" s="16">
        <f t="shared" si="50"/>
        <v>71.405906682846336</v>
      </c>
    </row>
    <row r="135" spans="1:12" x14ac:dyDescent="0.25">
      <c r="A135" s="1">
        <f t="shared" si="40"/>
        <v>3500</v>
      </c>
      <c r="B135" s="1">
        <f t="shared" si="41"/>
        <v>-238.61767201020447</v>
      </c>
      <c r="C135" s="1">
        <f t="shared" si="42"/>
        <v>51220919.93104364</v>
      </c>
      <c r="D135" s="1">
        <f t="shared" si="43"/>
        <v>-185425.77959118329</v>
      </c>
      <c r="E135" s="1">
        <f t="shared" si="44"/>
        <v>-251351.83789659583</v>
      </c>
      <c r="F135" s="1">
        <f t="shared" si="45"/>
        <v>35.413207970129115</v>
      </c>
      <c r="G135" s="1">
        <f t="shared" si="46"/>
        <v>332.11542204876633</v>
      </c>
      <c r="H135" s="1">
        <f t="shared" si="49"/>
        <v>19.171036227050834</v>
      </c>
      <c r="J135" s="16">
        <f t="shared" si="47"/>
        <v>18.224034186995105</v>
      </c>
      <c r="K135" s="16">
        <f t="shared" si="48"/>
        <v>5.9508997613914749</v>
      </c>
      <c r="L135" s="16">
        <f t="shared" si="50"/>
        <v>71.916001407541387</v>
      </c>
    </row>
    <row r="136" spans="1:12" x14ac:dyDescent="0.25">
      <c r="A136" s="1">
        <f t="shared" si="40"/>
        <v>3600</v>
      </c>
      <c r="B136" s="1">
        <f t="shared" si="41"/>
        <v>-252.44775748997955</v>
      </c>
      <c r="C136" s="1">
        <f t="shared" si="42"/>
        <v>57331879.238029428</v>
      </c>
      <c r="D136" s="1">
        <f t="shared" si="43"/>
        <v>-201779.67688141007</v>
      </c>
      <c r="E136" s="1">
        <f t="shared" si="44"/>
        <v>-273519.99272589077</v>
      </c>
      <c r="F136" s="1">
        <f t="shared" si="45"/>
        <v>35.412620953518768</v>
      </c>
      <c r="G136" s="1">
        <f t="shared" si="46"/>
        <v>351.88991600289967</v>
      </c>
      <c r="H136" s="1">
        <f t="shared" si="49"/>
        <v>19.680003479583494</v>
      </c>
      <c r="J136" s="16">
        <f t="shared" si="47"/>
        <v>18.758729061503598</v>
      </c>
      <c r="K136" s="16">
        <f t="shared" si="48"/>
        <v>5.9508504395186046</v>
      </c>
      <c r="L136" s="16">
        <f t="shared" si="50"/>
        <v>72.39935877813322</v>
      </c>
    </row>
    <row r="137" spans="1:12" x14ac:dyDescent="0.25">
      <c r="A137" s="1">
        <f t="shared" si="40"/>
        <v>3700</v>
      </c>
      <c r="B137" s="1">
        <f t="shared" si="41"/>
        <v>-266.6674228424244</v>
      </c>
      <c r="C137" s="1">
        <f t="shared" si="42"/>
        <v>63973950.50685183</v>
      </c>
      <c r="D137" s="1">
        <f t="shared" si="43"/>
        <v>-219067.88554121458</v>
      </c>
      <c r="E137" s="1">
        <f t="shared" si="44"/>
        <v>-296954.62702672393</v>
      </c>
      <c r="F137" s="1">
        <f t="shared" si="45"/>
        <v>35.412080926767899</v>
      </c>
      <c r="G137" s="1">
        <f t="shared" si="46"/>
        <v>372.22178916213807</v>
      </c>
      <c r="H137" s="1">
        <f t="shared" si="49"/>
        <v>20.189944776767121</v>
      </c>
      <c r="J137" s="16">
        <f t="shared" si="47"/>
        <v>19.293050281439118</v>
      </c>
      <c r="K137" s="16">
        <f t="shared" si="48"/>
        <v>5.9508050654317266</v>
      </c>
      <c r="L137" s="16">
        <f t="shared" si="50"/>
        <v>72.857991108191186</v>
      </c>
    </row>
    <row r="138" spans="1:12" x14ac:dyDescent="0.25">
      <c r="A138" s="1">
        <f t="shared" si="40"/>
        <v>3800</v>
      </c>
      <c r="B138" s="1">
        <f t="shared" si="41"/>
        <v>-281.27666806753894</v>
      </c>
      <c r="C138" s="1">
        <f t="shared" si="42"/>
        <v>71177048.09276484</v>
      </c>
      <c r="D138" s="1">
        <f t="shared" si="43"/>
        <v>-237316.35866419613</v>
      </c>
      <c r="E138" s="1">
        <f t="shared" si="44"/>
        <v>-321690.92078441574</v>
      </c>
      <c r="F138" s="1">
        <f t="shared" si="45"/>
        <v>35.411583004251199</v>
      </c>
      <c r="G138" s="1">
        <f t="shared" si="46"/>
        <v>393.11101452265177</v>
      </c>
      <c r="H138" s="1">
        <f t="shared" si="49"/>
        <v>20.700787364902403</v>
      </c>
      <c r="J138" s="16">
        <f t="shared" si="47"/>
        <v>19.827027374839925</v>
      </c>
      <c r="K138" s="16">
        <f t="shared" si="48"/>
        <v>5.9507632287170695</v>
      </c>
      <c r="L138" s="16">
        <f t="shared" si="50"/>
        <v>73.293717110562653</v>
      </c>
    </row>
    <row r="139" spans="1:12" x14ac:dyDescent="0.25">
      <c r="A139" s="1">
        <f t="shared" si="40"/>
        <v>3900</v>
      </c>
      <c r="B139" s="1">
        <f t="shared" si="41"/>
        <v>-296.27549316532321</v>
      </c>
      <c r="C139" s="1">
        <f t="shared" si="42"/>
        <v>78971905.922399357</v>
      </c>
      <c r="D139" s="1">
        <f t="shared" si="43"/>
        <v>-256551.04934395413</v>
      </c>
      <c r="E139" s="1">
        <f t="shared" si="44"/>
        <v>-347764.05398428685</v>
      </c>
      <c r="F139" s="1">
        <f t="shared" si="45"/>
        <v>35.411122919297611</v>
      </c>
      <c r="G139" s="1">
        <f t="shared" si="46"/>
        <v>414.5575685008825</v>
      </c>
      <c r="H139" s="1">
        <f t="shared" si="49"/>
        <v>21.212465472456994</v>
      </c>
      <c r="J139" s="16">
        <f t="shared" si="47"/>
        <v>20.3606868376507</v>
      </c>
      <c r="K139" s="16">
        <f t="shared" si="48"/>
        <v>5.9507245709491219</v>
      </c>
      <c r="L139" s="16">
        <f t="shared" si="50"/>
        <v>73.708184245962244</v>
      </c>
    </row>
    <row r="140" spans="1:12" x14ac:dyDescent="0.25">
      <c r="A140" s="1">
        <f t="shared" si="40"/>
        <v>4000</v>
      </c>
      <c r="B140" s="1">
        <f t="shared" si="41"/>
        <v>-311.66389813577717</v>
      </c>
      <c r="C140" s="1">
        <f t="shared" si="42"/>
        <v>87390077.49376294</v>
      </c>
      <c r="D140" s="1">
        <f t="shared" si="43"/>
        <v>-276797.91067408788</v>
      </c>
      <c r="E140" s="1">
        <f t="shared" si="44"/>
        <v>-375209.20661165752</v>
      </c>
      <c r="F140" s="1">
        <f t="shared" si="45"/>
        <v>35.41069693240668</v>
      </c>
      <c r="G140" s="1">
        <f t="shared" si="46"/>
        <v>436.56143042649194</v>
      </c>
      <c r="H140" s="1">
        <f t="shared" si="49"/>
        <v>21.724919501781788</v>
      </c>
      <c r="J140" s="16">
        <f t="shared" si="47"/>
        <v>20.894052513251037</v>
      </c>
      <c r="K140" s="16">
        <f t="shared" si="48"/>
        <v>5.9506887779824851</v>
      </c>
      <c r="L140" s="16">
        <f t="shared" si="50"/>
        <v>74.102888097216194</v>
      </c>
    </row>
    <row r="141" spans="1:12" x14ac:dyDescent="0.25">
      <c r="A141" s="1">
        <f t="shared" si="40"/>
        <v>4100</v>
      </c>
      <c r="B141" s="1">
        <f t="shared" si="41"/>
        <v>-327.44188297890094</v>
      </c>
      <c r="C141" s="1">
        <f t="shared" si="42"/>
        <v>96463935.876240209</v>
      </c>
      <c r="D141" s="1">
        <f t="shared" si="43"/>
        <v>-298082.89574819693</v>
      </c>
      <c r="E141" s="1">
        <f t="shared" si="44"/>
        <v>-404061.55865184846</v>
      </c>
      <c r="F141" s="1">
        <f t="shared" si="45"/>
        <v>35.410301754962695</v>
      </c>
      <c r="G141" s="1">
        <f t="shared" si="46"/>
        <v>459.12258212090296</v>
      </c>
      <c r="H141" s="1">
        <f t="shared" si="49"/>
        <v>22.238095329318689</v>
      </c>
      <c r="J141" s="16">
        <f t="shared" si="47"/>
        <v>21.427145916358132</v>
      </c>
      <c r="K141" s="16">
        <f t="shared" si="48"/>
        <v>5.9506555735450437</v>
      </c>
      <c r="L141" s="16">
        <f t="shared" si="50"/>
        <v>74.479189213150462</v>
      </c>
    </row>
    <row r="142" spans="1:12" x14ac:dyDescent="0.25">
      <c r="A142" s="1">
        <f t="shared" si="40"/>
        <v>4200</v>
      </c>
      <c r="B142" s="1">
        <f t="shared" si="41"/>
        <v>-343.60944769469438</v>
      </c>
      <c r="C142" s="1">
        <f t="shared" si="42"/>
        <v>106226673.71059236</v>
      </c>
      <c r="D142" s="1">
        <f t="shared" si="43"/>
        <v>-320431.95765988046</v>
      </c>
      <c r="E142" s="1">
        <f t="shared" si="44"/>
        <v>-434356.29009018</v>
      </c>
      <c r="F142" s="1">
        <f t="shared" si="45"/>
        <v>35.409934485525866</v>
      </c>
      <c r="G142" s="1">
        <f t="shared" si="46"/>
        <v>482.24100754530502</v>
      </c>
      <c r="H142" s="1">
        <f t="shared" si="49"/>
        <v>22.751943697865265</v>
      </c>
      <c r="J142" s="16">
        <f t="shared" si="47"/>
        <v>21.959986510590234</v>
      </c>
      <c r="K142" s="16">
        <f t="shared" si="48"/>
        <v>5.9506247138872626</v>
      </c>
      <c r="L142" s="16">
        <f t="shared" si="50"/>
        <v>74.838327793266515</v>
      </c>
    </row>
    <row r="143" spans="1:12" x14ac:dyDescent="0.25">
      <c r="A143" s="1">
        <f t="shared" si="40"/>
        <v>4300</v>
      </c>
      <c r="B143" s="1">
        <f t="shared" si="41"/>
        <v>-360.16659228315757</v>
      </c>
      <c r="C143" s="1">
        <f t="shared" si="42"/>
        <v>116712303.20895763</v>
      </c>
      <c r="D143" s="1">
        <f t="shared" si="43"/>
        <v>-343871.04950273805</v>
      </c>
      <c r="E143" s="1">
        <f t="shared" si="44"/>
        <v>-466128.58091197297</v>
      </c>
      <c r="F143" s="1">
        <f t="shared" si="45"/>
        <v>35.40959255638532</v>
      </c>
      <c r="G143" s="1">
        <f t="shared" si="46"/>
        <v>505.91669250534125</v>
      </c>
      <c r="H143" s="1">
        <f t="shared" si="49"/>
        <v>23.266419687217166</v>
      </c>
      <c r="J143" s="16">
        <f t="shared" si="47"/>
        <v>22.49259194724657</v>
      </c>
      <c r="K143" s="16">
        <f t="shared" si="48"/>
        <v>5.9505959832932129</v>
      </c>
      <c r="L143" s="16">
        <f t="shared" si="50"/>
        <v>75.181436524435327</v>
      </c>
    </row>
    <row r="144" spans="1:12" x14ac:dyDescent="0.25">
      <c r="A144" s="1">
        <f t="shared" si="40"/>
        <v>4400</v>
      </c>
      <c r="B144" s="1">
        <f t="shared" si="41"/>
        <v>-377.11331674429039</v>
      </c>
      <c r="C144" s="1">
        <f t="shared" si="42"/>
        <v>127955656.15485086</v>
      </c>
      <c r="D144" s="1">
        <f t="shared" si="43"/>
        <v>-368426.12437036884</v>
      </c>
      <c r="E144" s="1">
        <f t="shared" si="44"/>
        <v>-499413.61110254738</v>
      </c>
      <c r="F144" s="1">
        <f t="shared" si="45"/>
        <v>35.409273688526916</v>
      </c>
      <c r="G144" s="1">
        <f t="shared" si="46"/>
        <v>530.14962440227964</v>
      </c>
      <c r="H144" s="1">
        <f t="shared" si="49"/>
        <v>23.781482251760647</v>
      </c>
      <c r="J144" s="16">
        <f t="shared" si="47"/>
        <v>23.024978271483334</v>
      </c>
      <c r="K144" s="16">
        <f t="shared" si="48"/>
        <v>5.9505691902982623</v>
      </c>
      <c r="L144" s="16">
        <f t="shared" si="50"/>
        <v>75.509551831408118</v>
      </c>
    </row>
    <row r="145" spans="1:12" x14ac:dyDescent="0.25">
      <c r="A145" s="1">
        <f t="shared" si="40"/>
        <v>4500</v>
      </c>
      <c r="B145" s="1">
        <f t="shared" si="41"/>
        <v>-394.44962107809306</v>
      </c>
      <c r="C145" s="1">
        <f t="shared" si="42"/>
        <v>139992383.90316397</v>
      </c>
      <c r="D145" s="1">
        <f t="shared" si="43"/>
        <v>-394123.13535637246</v>
      </c>
      <c r="E145" s="1">
        <f t="shared" si="44"/>
        <v>-534246.56064722419</v>
      </c>
      <c r="F145" s="1">
        <f t="shared" si="45"/>
        <v>35.408975853535125</v>
      </c>
      <c r="G145" s="1">
        <f t="shared" si="46"/>
        <v>554.93979202248943</v>
      </c>
      <c r="H145" s="1">
        <f t="shared" si="49"/>
        <v>24.297093815434483</v>
      </c>
      <c r="J145" s="16">
        <f t="shared" si="47"/>
        <v>23.557160100964833</v>
      </c>
      <c r="K145" s="16">
        <f t="shared" si="48"/>
        <v>5.9505441644890871</v>
      </c>
      <c r="L145" s="16">
        <f t="shared" si="50"/>
        <v>75.823623762026443</v>
      </c>
    </row>
    <row r="146" spans="1:12" x14ac:dyDescent="0.25">
      <c r="A146" s="1">
        <f t="shared" si="40"/>
        <v>4600</v>
      </c>
      <c r="B146" s="1">
        <f t="shared" si="41"/>
        <v>-412.17550528456542</v>
      </c>
      <c r="C146" s="1">
        <f t="shared" si="42"/>
        <v>152858957.38016549</v>
      </c>
      <c r="D146" s="1">
        <f t="shared" si="43"/>
        <v>-420988.03555434826</v>
      </c>
      <c r="E146" s="1">
        <f t="shared" si="44"/>
        <v>-570662.60953132377</v>
      </c>
      <c r="F146" s="1">
        <f t="shared" si="45"/>
        <v>35.408697241234734</v>
      </c>
      <c r="G146" s="1">
        <f t="shared" si="46"/>
        <v>580.28718535862561</v>
      </c>
      <c r="H146" s="1">
        <f t="shared" si="49"/>
        <v>24.813219916001639</v>
      </c>
      <c r="J146" s="16">
        <f t="shared" si="47"/>
        <v>24.089150781184163</v>
      </c>
      <c r="K146" s="16">
        <f t="shared" si="48"/>
        <v>5.9505207537857334</v>
      </c>
      <c r="L146" s="16">
        <f t="shared" si="50"/>
        <v>76.12452469404468</v>
      </c>
    </row>
    <row r="147" spans="1:12" x14ac:dyDescent="0.25">
      <c r="A147" s="1">
        <f t="shared" si="40"/>
        <v>4700</v>
      </c>
      <c r="B147" s="1">
        <f t="shared" si="41"/>
        <v>-430.2909693637074</v>
      </c>
      <c r="C147" s="1">
        <f t="shared" si="42"/>
        <v>166592667.0835008</v>
      </c>
      <c r="D147" s="1">
        <f t="shared" si="43"/>
        <v>-449046.77805789537</v>
      </c>
      <c r="E147" s="1">
        <f t="shared" si="44"/>
        <v>-608696.93774016644</v>
      </c>
      <c r="F147" s="1">
        <f t="shared" si="45"/>
        <v>35.408436232104961</v>
      </c>
      <c r="G147" s="1">
        <f t="shared" si="46"/>
        <v>606.19179545718407</v>
      </c>
      <c r="H147" s="1">
        <f t="shared" si="49"/>
        <v>25.32982889182809</v>
      </c>
      <c r="J147" s="16">
        <f t="shared" si="47"/>
        <v>24.620962520932931</v>
      </c>
      <c r="K147" s="16">
        <f t="shared" si="48"/>
        <v>5.9504988221244917</v>
      </c>
      <c r="L147" s="16">
        <f t="shared" si="50"/>
        <v>76.413057022188966</v>
      </c>
    </row>
    <row r="148" spans="1:12" x14ac:dyDescent="0.25">
      <c r="A148" s="1">
        <f t="shared" si="40"/>
        <v>4800</v>
      </c>
      <c r="B148" s="1">
        <f t="shared" si="41"/>
        <v>-448.79601331551919</v>
      </c>
      <c r="C148" s="1">
        <f t="shared" si="42"/>
        <v>181231623.08219221</v>
      </c>
      <c r="D148" s="1">
        <f t="shared" si="43"/>
        <v>-478325.31596061349</v>
      </c>
      <c r="E148" s="1">
        <f t="shared" si="44"/>
        <v>-648384.72525907296</v>
      </c>
      <c r="F148" s="1">
        <f t="shared" si="45"/>
        <v>35.408191373678022</v>
      </c>
      <c r="G148" s="1">
        <f t="shared" si="46"/>
        <v>632.6536142880675</v>
      </c>
      <c r="H148" s="1">
        <f t="shared" si="49"/>
        <v>25.846891605408679</v>
      </c>
      <c r="J148" s="16">
        <f t="shared" si="47"/>
        <v>25.152606510818465</v>
      </c>
      <c r="K148" s="16">
        <f t="shared" si="48"/>
        <v>5.9504782474754094</v>
      </c>
      <c r="L148" s="16">
        <f t="shared" si="50"/>
        <v>76.689959960447439</v>
      </c>
    </row>
    <row r="149" spans="1:12" x14ac:dyDescent="0.25">
      <c r="A149" s="1">
        <f t="shared" si="40"/>
        <v>4900</v>
      </c>
      <c r="B149" s="1">
        <f t="shared" si="41"/>
        <v>-467.69063714000066</v>
      </c>
      <c r="C149" s="1">
        <f t="shared" si="42"/>
        <v>196814755.01663876</v>
      </c>
      <c r="D149" s="1">
        <f t="shared" si="43"/>
        <v>-508849.60235610168</v>
      </c>
      <c r="E149" s="1">
        <f t="shared" si="44"/>
        <v>-689761.15207336354</v>
      </c>
      <c r="F149" s="1">
        <f t="shared" si="45"/>
        <v>35.407961360277596</v>
      </c>
      <c r="G149" s="1">
        <f t="shared" si="46"/>
        <v>659.67263463260656</v>
      </c>
      <c r="H149" s="1">
        <f t="shared" si="49"/>
        <v>26.364381198747754</v>
      </c>
      <c r="J149" s="16">
        <f t="shared" si="47"/>
        <v>25.684093027253397</v>
      </c>
      <c r="K149" s="16">
        <f t="shared" si="48"/>
        <v>5.9504589201403277</v>
      </c>
      <c r="L149" s="16">
        <f t="shared" si="50"/>
        <v>76.955915574793195</v>
      </c>
    </row>
    <row r="150" spans="1:12" x14ac:dyDescent="0.25">
      <c r="A150" s="1">
        <f t="shared" si="40"/>
        <v>5000</v>
      </c>
      <c r="B150" s="1">
        <f t="shared" si="41"/>
        <v>-486.97484083715187</v>
      </c>
      <c r="C150" s="1">
        <f t="shared" si="42"/>
        <v>213381812.0986163</v>
      </c>
      <c r="D150" s="1">
        <f t="shared" si="43"/>
        <v>-540645.59033795958</v>
      </c>
      <c r="E150" s="1">
        <f t="shared" si="44"/>
        <v>-732861.39816835895</v>
      </c>
      <c r="F150" s="1">
        <f t="shared" si="45"/>
        <v>35.407745015567855</v>
      </c>
      <c r="G150" s="1">
        <f t="shared" si="46"/>
        <v>687.24884998711229</v>
      </c>
      <c r="H150" s="1">
        <f t="shared" si="49"/>
        <v>26.882272876426953</v>
      </c>
      <c r="J150" s="16">
        <f t="shared" si="47"/>
        <v>26.215431523953832</v>
      </c>
      <c r="K150" s="16">
        <f t="shared" si="48"/>
        <v>5.9504407412869726</v>
      </c>
      <c r="L150" s="16">
        <f t="shared" si="50"/>
        <v>77.211554144912469</v>
      </c>
    </row>
    <row r="151" spans="1:12" x14ac:dyDescent="0.25">
      <c r="A151" s="1">
        <f t="shared" ref="A151:A180" si="51">A150+(k*500)</f>
        <v>5500</v>
      </c>
      <c r="B151" s="1">
        <f t="shared" si="41"/>
        <v>-589.23955741295379</v>
      </c>
      <c r="C151" s="1">
        <f t="shared" si="42"/>
        <v>312424567.13000369</v>
      </c>
      <c r="D151" s="1">
        <f t="shared" si="43"/>
        <v>-719609.41231877147</v>
      </c>
      <c r="E151" s="1">
        <f t="shared" si="44"/>
        <v>-975451.21734012477</v>
      </c>
      <c r="F151" s="1">
        <f t="shared" si="45"/>
        <v>35.406834463278479</v>
      </c>
      <c r="G151" s="1">
        <f t="shared" si="46"/>
        <v>833.48766470498015</v>
      </c>
      <c r="H151" s="1">
        <f t="shared" si="49"/>
        <v>29.477016456355596</v>
      </c>
      <c r="J151" s="16">
        <f t="shared" si="47"/>
        <v>28.870186433498834</v>
      </c>
      <c r="K151" s="16">
        <f t="shared" si="48"/>
        <v>5.9503642294634771</v>
      </c>
      <c r="L151" s="16">
        <f t="shared" si="50"/>
        <v>78.353986799827581</v>
      </c>
    </row>
    <row r="152" spans="1:12" x14ac:dyDescent="0.25">
      <c r="A152" s="1">
        <f t="shared" si="51"/>
        <v>6000</v>
      </c>
      <c r="B152" s="1">
        <f t="shared" si="41"/>
        <v>-701.24377080549868</v>
      </c>
      <c r="C152" s="1">
        <f t="shared" si="42"/>
        <v>442499086.15772408</v>
      </c>
      <c r="D152" s="1">
        <f t="shared" si="43"/>
        <v>-934258.73799873097</v>
      </c>
      <c r="E152" s="1">
        <f t="shared" si="44"/>
        <v>-1266413.5163275851</v>
      </c>
      <c r="F152" s="1">
        <f t="shared" si="45"/>
        <v>35.406141986809402</v>
      </c>
      <c r="G152" s="1">
        <f t="shared" si="46"/>
        <v>993.65567105594403</v>
      </c>
      <c r="H152" s="1">
        <f t="shared" si="49"/>
        <v>32.078993329634791</v>
      </c>
      <c r="J152" s="16">
        <f t="shared" si="47"/>
        <v>31.522304342416721</v>
      </c>
      <c r="K152" s="16">
        <f t="shared" si="48"/>
        <v>5.9503060414410118</v>
      </c>
      <c r="L152" s="16">
        <f t="shared" si="50"/>
        <v>79.310346243524137</v>
      </c>
    </row>
    <row r="153" spans="1:12" x14ac:dyDescent="0.25">
      <c r="A153" s="1">
        <f t="shared" si="51"/>
        <v>6500</v>
      </c>
      <c r="B153" s="1">
        <f t="shared" si="41"/>
        <v>-822.98748101478679</v>
      </c>
      <c r="C153" s="1">
        <f t="shared" si="42"/>
        <v>609496038.45268917</v>
      </c>
      <c r="D153" s="1">
        <f t="shared" si="43"/>
        <v>-1187837.7040777602</v>
      </c>
      <c r="E153" s="1">
        <f t="shared" si="44"/>
        <v>-1610145.7932958025</v>
      </c>
      <c r="F153" s="1">
        <f t="shared" si="45"/>
        <v>35.405603121055584</v>
      </c>
      <c r="G153" s="1">
        <f t="shared" si="46"/>
        <v>1167.7525125915379</v>
      </c>
      <c r="H153" s="1">
        <f t="shared" si="49"/>
        <v>34.68656967347151</v>
      </c>
      <c r="J153" s="16">
        <f t="shared" si="47"/>
        <v>34.172394013172941</v>
      </c>
      <c r="K153" s="16">
        <f t="shared" si="48"/>
        <v>5.950260760761295</v>
      </c>
      <c r="L153" s="16">
        <f t="shared" si="50"/>
        <v>80.122417747710486</v>
      </c>
    </row>
    <row r="154" spans="1:12" x14ac:dyDescent="0.25">
      <c r="A154" s="1">
        <f t="shared" si="51"/>
        <v>7000</v>
      </c>
      <c r="B154" s="1">
        <f t="shared" si="41"/>
        <v>-954.47068804081789</v>
      </c>
      <c r="C154" s="1">
        <f t="shared" si="42"/>
        <v>819818325.39632535</v>
      </c>
      <c r="D154" s="1">
        <f t="shared" si="43"/>
        <v>-1483590.4472557821</v>
      </c>
      <c r="E154" s="1">
        <f t="shared" si="44"/>
        <v>-2011045.5464098409</v>
      </c>
      <c r="F154" s="1">
        <f t="shared" si="45"/>
        <v>35.405175574832917</v>
      </c>
      <c r="G154" s="1">
        <f t="shared" si="46"/>
        <v>1355.7779554602132</v>
      </c>
      <c r="H154" s="1">
        <f t="shared" si="49"/>
        <v>37.298567412637261</v>
      </c>
      <c r="J154" s="16">
        <f t="shared" si="47"/>
        <v>36.820890204613647</v>
      </c>
      <c r="K154" s="16">
        <f t="shared" si="48"/>
        <v>5.9502248339733281</v>
      </c>
      <c r="L154" s="16">
        <f t="shared" si="50"/>
        <v>80.820407511468105</v>
      </c>
    </row>
    <row r="155" spans="1:12" x14ac:dyDescent="0.25">
      <c r="A155" s="1">
        <f t="shared" si="51"/>
        <v>7500</v>
      </c>
      <c r="B155" s="1">
        <f t="shared" si="41"/>
        <v>-1095.6933918835919</v>
      </c>
      <c r="C155" s="1">
        <f t="shared" si="42"/>
        <v>1080381080.4805717</v>
      </c>
      <c r="D155" s="1">
        <f t="shared" si="43"/>
        <v>-1824761.1042327185</v>
      </c>
      <c r="E155" s="1">
        <f t="shared" si="44"/>
        <v>-2473510.2738347626</v>
      </c>
      <c r="F155" s="1">
        <f t="shared" si="45"/>
        <v>35.404830669933588</v>
      </c>
      <c r="G155" s="1">
        <f t="shared" si="46"/>
        <v>1557.7318410789326</v>
      </c>
      <c r="H155" s="1">
        <f t="shared" si="49"/>
        <v>39.914116196514563</v>
      </c>
      <c r="J155" s="16">
        <f t="shared" si="47"/>
        <v>39.468111698926421</v>
      </c>
      <c r="K155" s="16">
        <f t="shared" si="48"/>
        <v>5.9501958513929258</v>
      </c>
      <c r="L155" s="16">
        <f t="shared" si="50"/>
        <v>81.426676210983246</v>
      </c>
    </row>
    <row r="156" spans="1:12" x14ac:dyDescent="0.25">
      <c r="A156" s="1">
        <f t="shared" si="51"/>
        <v>8000</v>
      </c>
      <c r="B156" s="1">
        <f t="shared" si="41"/>
        <v>-1246.6555925431087</v>
      </c>
      <c r="C156" s="1">
        <f t="shared" si="42"/>
        <v>1398611669.3078833</v>
      </c>
      <c r="D156" s="1">
        <f t="shared" si="43"/>
        <v>-2214593.8117084927</v>
      </c>
      <c r="E156" s="1">
        <f t="shared" si="44"/>
        <v>-3001937.4737356305</v>
      </c>
      <c r="F156" s="1">
        <f t="shared" si="45"/>
        <v>35.404548402225728</v>
      </c>
      <c r="G156" s="1">
        <f t="shared" si="46"/>
        <v>1773.6140588271405</v>
      </c>
      <c r="H156" s="1">
        <f t="shared" si="49"/>
        <v>42.532559377838602</v>
      </c>
      <c r="J156" s="16">
        <f t="shared" si="47"/>
        <v>42.114297558277528</v>
      </c>
      <c r="K156" s="16">
        <f t="shared" si="48"/>
        <v>5.9501721321509455</v>
      </c>
      <c r="L156" s="16">
        <f t="shared" si="50"/>
        <v>81.958121120281021</v>
      </c>
    </row>
    <row r="157" spans="1:12" x14ac:dyDescent="0.25">
      <c r="A157" s="1">
        <f t="shared" si="51"/>
        <v>8500</v>
      </c>
      <c r="B157" s="1">
        <f t="shared" si="41"/>
        <v>-1407.357290019369</v>
      </c>
      <c r="C157" s="1">
        <f t="shared" si="42"/>
        <v>1782449689.5912282</v>
      </c>
      <c r="D157" s="1">
        <f t="shared" si="43"/>
        <v>-2656332.7063830267</v>
      </c>
      <c r="E157" s="1">
        <f t="shared" si="44"/>
        <v>-3600724.6442775088</v>
      </c>
      <c r="F157" s="1">
        <f t="shared" si="45"/>
        <v>35.404314473622208</v>
      </c>
      <c r="G157" s="1">
        <f t="shared" si="46"/>
        <v>2003.424529636374</v>
      </c>
      <c r="H157" s="1">
        <f t="shared" si="49"/>
        <v>45.153392387615753</v>
      </c>
      <c r="J157" s="16">
        <f t="shared" si="47"/>
        <v>44.759630579757626</v>
      </c>
      <c r="K157" s="16">
        <f t="shared" si="48"/>
        <v>5.9501524748213139</v>
      </c>
      <c r="L157" s="16">
        <f t="shared" si="50"/>
        <v>82.42774299466835</v>
      </c>
    </row>
    <row r="158" spans="1:12" x14ac:dyDescent="0.25">
      <c r="A158" s="1">
        <f t="shared" si="51"/>
        <v>9000</v>
      </c>
      <c r="B158" s="1">
        <f t="shared" si="41"/>
        <v>-1577.7984843123722</v>
      </c>
      <c r="C158" s="1">
        <f t="shared" si="42"/>
        <v>2240346971.1540885</v>
      </c>
      <c r="D158" s="1">
        <f t="shared" si="43"/>
        <v>-3153221.924956243</v>
      </c>
      <c r="E158" s="1">
        <f t="shared" si="44"/>
        <v>-4274269.2836254602</v>
      </c>
      <c r="F158" s="1">
        <f t="shared" si="45"/>
        <v>35.404118444737669</v>
      </c>
      <c r="G158" s="1">
        <f t="shared" si="46"/>
        <v>2247.1631957757963</v>
      </c>
      <c r="H158" s="1">
        <f t="shared" si="49"/>
        <v>47.77622122165517</v>
      </c>
      <c r="J158" s="16">
        <f t="shared" si="47"/>
        <v>47.404252929202421</v>
      </c>
      <c r="K158" s="16">
        <f t="shared" si="48"/>
        <v>5.9501360022051317</v>
      </c>
      <c r="L158" s="16">
        <f t="shared" si="50"/>
        <v>82.845704620354965</v>
      </c>
    </row>
    <row r="159" spans="1:12" x14ac:dyDescent="0.25">
      <c r="A159" s="1">
        <f t="shared" si="51"/>
        <v>9500</v>
      </c>
      <c r="B159" s="1">
        <f t="shared" si="41"/>
        <v>-1757.9791754221185</v>
      </c>
      <c r="C159" s="1">
        <f t="shared" si="42"/>
        <v>2781267575.9304605</v>
      </c>
      <c r="D159" s="1">
        <f t="shared" si="43"/>
        <v>-3708505.6041280637</v>
      </c>
      <c r="E159" s="1">
        <f t="shared" si="44"/>
        <v>-5026968.8899445478</v>
      </c>
      <c r="F159" s="1">
        <f t="shared" si="45"/>
        <v>35.403952549461707</v>
      </c>
      <c r="G159" s="1">
        <f t="shared" si="46"/>
        <v>2504.8300142974226</v>
      </c>
      <c r="H159" s="1">
        <f t="shared" si="49"/>
        <v>50.400733792742386</v>
      </c>
      <c r="J159" s="16">
        <f t="shared" si="47"/>
        <v>50.048276836444856</v>
      </c>
      <c r="K159" s="16">
        <f t="shared" si="48"/>
        <v>5.9501220617279529</v>
      </c>
      <c r="L159" s="16">
        <f t="shared" si="50"/>
        <v>83.220063016910089</v>
      </c>
    </row>
    <row r="160" spans="1:12" x14ac:dyDescent="0.25">
      <c r="A160" s="1">
        <f t="shared" si="51"/>
        <v>10000</v>
      </c>
      <c r="B160" s="1">
        <f t="shared" si="41"/>
        <v>-1947.8993633486075</v>
      </c>
      <c r="C160" s="1">
        <f t="shared" si="42"/>
        <v>3414687797.9648547</v>
      </c>
      <c r="D160" s="1">
        <f t="shared" si="43"/>
        <v>-4325427.8805984138</v>
      </c>
      <c r="E160" s="1">
        <f t="shared" si="44"/>
        <v>-5863220.9613998355</v>
      </c>
      <c r="F160" s="1">
        <f t="shared" si="45"/>
        <v>35.403810913639049</v>
      </c>
      <c r="G160" s="1">
        <f t="shared" si="46"/>
        <v>2776.4249527157276</v>
      </c>
      <c r="H160" s="1">
        <f t="shared" si="49"/>
        <v>53.02667973416181</v>
      </c>
      <c r="J160" s="16">
        <f t="shared" si="47"/>
        <v>52.691792081079647</v>
      </c>
      <c r="K160" s="16">
        <f t="shared" si="48"/>
        <v>5.950110159790241</v>
      </c>
      <c r="L160" s="16">
        <f t="shared" si="50"/>
        <v>83.557286637249462</v>
      </c>
    </row>
    <row r="161" spans="1:12" x14ac:dyDescent="0.25">
      <c r="A161" s="1">
        <f t="shared" si="51"/>
        <v>10500</v>
      </c>
      <c r="B161" s="1">
        <f t="shared" si="41"/>
        <v>-2147.5590480918399</v>
      </c>
      <c r="C161" s="1">
        <f t="shared" si="42"/>
        <v>4150596163.4122968</v>
      </c>
      <c r="D161" s="1">
        <f t="shared" si="43"/>
        <v>-5007232.8910672124</v>
      </c>
      <c r="E161" s="1">
        <f t="shared" si="44"/>
        <v>-6787422.9961563852</v>
      </c>
      <c r="F161" s="1">
        <f t="shared" si="45"/>
        <v>35.403689027752442</v>
      </c>
      <c r="G161" s="1">
        <f t="shared" si="46"/>
        <v>3061.9479860917077</v>
      </c>
      <c r="H161" s="1">
        <f t="shared" si="49"/>
        <v>55.653855887256007</v>
      </c>
      <c r="J161" s="16">
        <f t="shared" si="47"/>
        <v>55.334871338891787</v>
      </c>
      <c r="K161" s="16">
        <f t="shared" si="48"/>
        <v>5.9500999174595748</v>
      </c>
      <c r="L161" s="16">
        <f t="shared" si="50"/>
        <v>83.862627613979541</v>
      </c>
    </row>
    <row r="162" spans="1:12" x14ac:dyDescent="0.25">
      <c r="A162" s="1">
        <f t="shared" si="51"/>
        <v>11000</v>
      </c>
      <c r="B162" s="1">
        <f t="shared" ref="B162:B180" si="52">((Fz/Fb)*-1)*((Fz/Fs)*(1/(Qb*Qms)))</f>
        <v>-2356.9582296518151</v>
      </c>
      <c r="C162" s="1">
        <f t="shared" ref="C162:C180" si="53">((Fz/Fb)^2)*((Fz/Fs)^2)-(((Fz/Fb)^2)*(α+1)+(Fz/Fb)*(Fz/Fs)*(1/(Qb*Qms))+((Fz/Fs)^2))+1</f>
        <v>4999493430.5383224</v>
      </c>
      <c r="D162" s="1">
        <f t="shared" ref="D162:D180" si="54">(Fz/(Fs*Qms))*(1-((Fz/Fb)^2))</f>
        <v>-5757164.7722343821</v>
      </c>
      <c r="E162" s="1">
        <f t="shared" ref="E162:E180" si="55">((Fz/Fb)*(1/Qb)+(Fz/Fs)*(1/Qms))-(((Fz/Fb)^2)*(Fz/(Fs*Qms))+(Fz/Fb)*((Fz/Fs)^2)*(1/Qb))</f>
        <v>-7803972.4923792575</v>
      </c>
      <c r="F162" s="1">
        <f t="shared" ref="F162:F180" si="56">(Re+((Res*(m*t+p*v))/(t^2+v^2)))^2</f>
        <v>35.403583383437862</v>
      </c>
      <c r="G162" s="1">
        <f t="shared" ref="G162:G180" si="57">(((Res*(p*t-m*v))/(t^2+v^2))+(2*PI()*Fz*Le))^2</f>
        <v>3361.3990950228736</v>
      </c>
      <c r="H162" s="1">
        <f t="shared" si="49"/>
        <v>58.282095693328593</v>
      </c>
      <c r="J162" s="16">
        <f t="shared" ref="J162:J180" si="58">((Res*(p*t-m*v))/(t^2+v^2))+(2*PI()*Fz*Le)</f>
        <v>57.977574069832151</v>
      </c>
      <c r="K162" s="16">
        <f t="shared" ref="K162:K180" si="59">Re+((Res*(m*t+p*v))/(t^2+v^2))</f>
        <v>5.9500910399285374</v>
      </c>
      <c r="L162" s="16">
        <f t="shared" si="50"/>
        <v>84.140394234169179</v>
      </c>
    </row>
    <row r="163" spans="1:12" x14ac:dyDescent="0.25">
      <c r="A163" s="1">
        <f t="shared" si="51"/>
        <v>11500</v>
      </c>
      <c r="B163" s="1">
        <f t="shared" si="52"/>
        <v>-2576.096908028534</v>
      </c>
      <c r="C163" s="1">
        <f t="shared" si="53"/>
        <v>5972392589.7189894</v>
      </c>
      <c r="D163" s="1">
        <f t="shared" si="54"/>
        <v>-6578467.6607998488</v>
      </c>
      <c r="E163" s="1">
        <f t="shared" si="55"/>
        <v>-8917266.9482335225</v>
      </c>
      <c r="F163" s="1">
        <f t="shared" si="56"/>
        <v>35.403491218138655</v>
      </c>
      <c r="G163" s="1">
        <f t="shared" si="57"/>
        <v>3674.7782642311968</v>
      </c>
      <c r="H163" s="1">
        <f t="shared" si="49"/>
        <v>60.911261318818013</v>
      </c>
      <c r="J163" s="16">
        <f t="shared" si="58"/>
        <v>60.619949391526191</v>
      </c>
      <c r="K163" s="16">
        <f t="shared" si="59"/>
        <v>5.9500832950588727</v>
      </c>
      <c r="L163" s="16">
        <f t="shared" si="50"/>
        <v>84.39415344699789</v>
      </c>
    </row>
    <row r="164" spans="1:12" x14ac:dyDescent="0.25">
      <c r="A164" s="1">
        <f t="shared" si="51"/>
        <v>12000</v>
      </c>
      <c r="B164" s="1">
        <f t="shared" si="52"/>
        <v>-2804.9750832219947</v>
      </c>
      <c r="C164" s="1">
        <f t="shared" si="53"/>
        <v>7080818863.4408569</v>
      </c>
      <c r="D164" s="1">
        <f t="shared" si="54"/>
        <v>-7474385.6934635313</v>
      </c>
      <c r="E164" s="1">
        <f t="shared" si="55"/>
        <v>-10131703.861884236</v>
      </c>
      <c r="F164" s="1">
        <f t="shared" si="56"/>
        <v>35.403410332633683</v>
      </c>
      <c r="G164" s="1">
        <f t="shared" si="57"/>
        <v>4002.0854815540329</v>
      </c>
      <c r="H164" s="1">
        <f t="shared" si="49"/>
        <v>63.541237727059318</v>
      </c>
      <c r="J164" s="16">
        <f t="shared" si="58"/>
        <v>63.262038234268367</v>
      </c>
      <c r="K164" s="16">
        <f t="shared" si="59"/>
        <v>5.9500764980488849</v>
      </c>
      <c r="L164" s="16">
        <f t="shared" si="50"/>
        <v>84.626883468055468</v>
      </c>
    </row>
    <row r="165" spans="1:12" x14ac:dyDescent="0.25">
      <c r="A165" s="1">
        <f t="shared" si="51"/>
        <v>12500</v>
      </c>
      <c r="B165" s="1">
        <f t="shared" si="52"/>
        <v>-3043.5927552322</v>
      </c>
      <c r="C165" s="1">
        <f t="shared" si="53"/>
        <v>8336809706.3010149</v>
      </c>
      <c r="D165" s="1">
        <f t="shared" si="54"/>
        <v>-8448163.0069253556</v>
      </c>
      <c r="E165" s="1">
        <f t="shared" si="55"/>
        <v>-11451680.731496466</v>
      </c>
      <c r="F165" s="1">
        <f t="shared" si="56"/>
        <v>35.403338958604344</v>
      </c>
      <c r="G165" s="1">
        <f t="shared" si="57"/>
        <v>4343.3207372117631</v>
      </c>
      <c r="H165" s="1">
        <f t="shared" si="49"/>
        <v>66.17192815817269</v>
      </c>
      <c r="J165" s="16">
        <f t="shared" si="58"/>
        <v>65.903874978727643</v>
      </c>
      <c r="K165" s="16">
        <f t="shared" si="59"/>
        <v>5.9500705003053822</v>
      </c>
      <c r="L165" s="16">
        <f t="shared" si="50"/>
        <v>84.84109023820919</v>
      </c>
    </row>
    <row r="166" spans="1:12" x14ac:dyDescent="0.25">
      <c r="A166" s="1">
        <f t="shared" si="51"/>
        <v>13000</v>
      </c>
      <c r="B166" s="1">
        <f t="shared" si="52"/>
        <v>-3291.9499240591472</v>
      </c>
      <c r="C166" s="1">
        <f t="shared" si="53"/>
        <v>9752914805.0070477</v>
      </c>
      <c r="D166" s="1">
        <f t="shared" si="54"/>
        <v>-9503043.7378852386</v>
      </c>
      <c r="E166" s="1">
        <f t="shared" si="55"/>
        <v>-12881595.055235272</v>
      </c>
      <c r="F166" s="1">
        <f t="shared" si="56"/>
        <v>35.403275661150658</v>
      </c>
      <c r="G166" s="1">
        <f t="shared" si="57"/>
        <v>4698.4840232686838</v>
      </c>
      <c r="H166" s="1">
        <f t="shared" si="49"/>
        <v>68.80325064217412</v>
      </c>
      <c r="J166" s="16">
        <f t="shared" si="58"/>
        <v>68.545488715660085</v>
      </c>
      <c r="K166" s="16">
        <f t="shared" si="59"/>
        <v>5.950065181252274</v>
      </c>
      <c r="L166" s="16">
        <f t="shared" si="50"/>
        <v>85.038897330986615</v>
      </c>
    </row>
    <row r="167" spans="1:12" x14ac:dyDescent="0.25">
      <c r="A167" s="1">
        <f t="shared" si="51"/>
        <v>13500</v>
      </c>
      <c r="B167" s="1">
        <f t="shared" si="52"/>
        <v>-3550.0465897028371</v>
      </c>
      <c r="C167" s="1">
        <f t="shared" si="53"/>
        <v>11342196078.377071</v>
      </c>
      <c r="D167" s="1">
        <f t="shared" si="54"/>
        <v>-10642272.023043109</v>
      </c>
      <c r="E167" s="1">
        <f t="shared" si="55"/>
        <v>-14425844.331265721</v>
      </c>
      <c r="F167" s="1">
        <f t="shared" si="56"/>
        <v>35.403219266099832</v>
      </c>
      <c r="G167" s="1">
        <f t="shared" si="57"/>
        <v>5067.5753332310132</v>
      </c>
      <c r="H167" s="1">
        <f t="shared" si="49"/>
        <v>71.435135280176468</v>
      </c>
      <c r="J167" s="16">
        <f t="shared" si="58"/>
        <v>71.186904225644014</v>
      </c>
      <c r="K167" s="16">
        <f t="shared" si="59"/>
        <v>5.9500604422224006</v>
      </c>
      <c r="L167" s="16">
        <f t="shared" si="50"/>
        <v>85.222116102551908</v>
      </c>
    </row>
    <row r="168" spans="1:12" x14ac:dyDescent="0.25">
      <c r="A168" s="1">
        <f t="shared" si="51"/>
        <v>14000</v>
      </c>
      <c r="B168" s="1">
        <f t="shared" si="52"/>
        <v>-3817.8827521632716</v>
      </c>
      <c r="C168" s="1">
        <f t="shared" si="53"/>
        <v>13118227677.339714</v>
      </c>
      <c r="D168" s="1">
        <f t="shared" si="54"/>
        <v>-11869091.99909889</v>
      </c>
      <c r="E168" s="1">
        <f t="shared" si="55"/>
        <v>-16088826.057752877</v>
      </c>
      <c r="F168" s="1">
        <f t="shared" si="56"/>
        <v>35.403168805154344</v>
      </c>
      <c r="G168" s="1">
        <f t="shared" si="57"/>
        <v>5450.5946617435447</v>
      </c>
      <c r="H168" s="1">
        <f t="shared" si="49"/>
        <v>74.067522103474602</v>
      </c>
      <c r="J168" s="16">
        <f t="shared" si="58"/>
        <v>73.828142748843035</v>
      </c>
      <c r="K168" s="16">
        <f t="shared" si="59"/>
        <v>5.950056201848378</v>
      </c>
      <c r="L168" s="16">
        <f t="shared" si="50"/>
        <v>85.39230096416064</v>
      </c>
    </row>
    <row r="169" spans="1:12" x14ac:dyDescent="0.25">
      <c r="A169" s="1">
        <f t="shared" si="51"/>
        <v>14500</v>
      </c>
      <c r="B169" s="1">
        <f t="shared" si="52"/>
        <v>-4095.458411440447</v>
      </c>
      <c r="C169" s="1">
        <f t="shared" si="53"/>
        <v>15095095984.934095</v>
      </c>
      <c r="D169" s="1">
        <f t="shared" si="54"/>
        <v>-13186747.802752493</v>
      </c>
      <c r="E169" s="1">
        <f t="shared" si="55"/>
        <v>-17874937.732861791</v>
      </c>
      <c r="F169" s="1">
        <f t="shared" si="56"/>
        <v>35.403123474046019</v>
      </c>
      <c r="G169" s="1">
        <f t="shared" si="57"/>
        <v>5847.542004358228</v>
      </c>
      <c r="H169" s="1">
        <f t="shared" si="49"/>
        <v>76.700359372249835</v>
      </c>
      <c r="J169" s="16">
        <f t="shared" si="58"/>
        <v>76.469222595487579</v>
      </c>
      <c r="K169" s="16">
        <f t="shared" si="59"/>
        <v>5.950052392546306</v>
      </c>
      <c r="L169" s="16">
        <f t="shared" si="50"/>
        <v>85.550793328126474</v>
      </c>
    </row>
    <row r="170" spans="1:12" x14ac:dyDescent="0.25">
      <c r="A170" s="1">
        <f t="shared" si="51"/>
        <v>15000</v>
      </c>
      <c r="B170" s="1">
        <f t="shared" si="52"/>
        <v>-4382.7735675343674</v>
      </c>
      <c r="C170" s="1">
        <f t="shared" si="53"/>
        <v>17287399616.309887</v>
      </c>
      <c r="D170" s="1">
        <f t="shared" si="54"/>
        <v>-14598483.570703853</v>
      </c>
      <c r="E170" s="1">
        <f t="shared" si="55"/>
        <v>-19788576.854757544</v>
      </c>
      <c r="F170" s="1">
        <f t="shared" si="56"/>
        <v>35.403082600287355</v>
      </c>
      <c r="G170" s="1">
        <f t="shared" si="57"/>
        <v>6258.4173573558137</v>
      </c>
      <c r="H170" s="1">
        <f t="shared" si="49"/>
        <v>79.33360221215284</v>
      </c>
      <c r="J170" s="16">
        <f t="shared" si="58"/>
        <v>79.110159634245548</v>
      </c>
      <c r="K170" s="16">
        <f t="shared" si="59"/>
        <v>5.9500489578059232</v>
      </c>
      <c r="L170" s="16">
        <f t="shared" si="50"/>
        <v>85.698756842710694</v>
      </c>
    </row>
    <row r="171" spans="1:12" x14ac:dyDescent="0.25">
      <c r="A171" s="1">
        <f t="shared" si="51"/>
        <v>15500</v>
      </c>
      <c r="B171" s="1">
        <f t="shared" si="52"/>
        <v>-4679.8282204450297</v>
      </c>
      <c r="C171" s="1">
        <f t="shared" si="53"/>
        <v>19710249418.727245</v>
      </c>
      <c r="D171" s="1">
        <f t="shared" si="54"/>
        <v>-16107543.439652892</v>
      </c>
      <c r="E171" s="1">
        <f t="shared" si="55"/>
        <v>-21834140.921605196</v>
      </c>
      <c r="F171" s="1">
        <f t="shared" si="56"/>
        <v>35.403045618084455</v>
      </c>
      <c r="G171" s="1">
        <f t="shared" si="57"/>
        <v>6683.2207176071324</v>
      </c>
      <c r="H171" s="1">
        <f t="shared" si="49"/>
        <v>81.967211513050856</v>
      </c>
      <c r="J171" s="16">
        <f t="shared" si="58"/>
        <v>81.750967686059425</v>
      </c>
      <c r="K171" s="16">
        <f t="shared" si="59"/>
        <v>5.9500458500825397</v>
      </c>
      <c r="L171" s="16">
        <f t="shared" si="50"/>
        <v>85.837205863913965</v>
      </c>
    </row>
    <row r="172" spans="1:12" x14ac:dyDescent="0.25">
      <c r="A172" s="1">
        <f t="shared" si="51"/>
        <v>16000</v>
      </c>
      <c r="B172" s="1">
        <f t="shared" si="52"/>
        <v>-4986.6223701724348</v>
      </c>
      <c r="C172" s="1">
        <f t="shared" si="53"/>
        <v>22379268471.556835</v>
      </c>
      <c r="D172" s="1">
        <f t="shared" si="54"/>
        <v>-17717171.546299521</v>
      </c>
      <c r="E172" s="1">
        <f t="shared" si="55"/>
        <v>-24016027.431569789</v>
      </c>
      <c r="F172" s="1">
        <f t="shared" si="56"/>
        <v>35.403012048650162</v>
      </c>
      <c r="G172" s="1">
        <f t="shared" si="57"/>
        <v>7121.9520824641986</v>
      </c>
      <c r="H172" s="1">
        <f t="shared" si="49"/>
        <v>84.60115303299861</v>
      </c>
      <c r="J172" s="16">
        <f t="shared" si="58"/>
        <v>84.39165884413103</v>
      </c>
      <c r="K172" s="16">
        <f t="shared" si="59"/>
        <v>5.9500430291427442</v>
      </c>
      <c r="L172" s="16">
        <f t="shared" si="50"/>
        <v>85.967028630216987</v>
      </c>
    </row>
    <row r="173" spans="1:12" x14ac:dyDescent="0.25">
      <c r="A173" s="1">
        <f t="shared" si="51"/>
        <v>16500</v>
      </c>
      <c r="B173" s="1">
        <f t="shared" si="52"/>
        <v>-5303.1560167165844</v>
      </c>
      <c r="C173" s="1">
        <f t="shared" si="53"/>
        <v>25310592086.279884</v>
      </c>
      <c r="D173" s="1">
        <f t="shared" si="54"/>
        <v>-19430612.027343672</v>
      </c>
      <c r="E173" s="1">
        <f t="shared" si="55"/>
        <v>-26338633.882816412</v>
      </c>
      <c r="F173" s="1">
        <f t="shared" si="56"/>
        <v>35.402981484628434</v>
      </c>
      <c r="G173" s="1">
        <f t="shared" si="57"/>
        <v>7574.6114496740847</v>
      </c>
      <c r="H173" s="1">
        <f t="shared" si="49"/>
        <v>87.235396664190802</v>
      </c>
      <c r="J173" s="16">
        <f t="shared" si="58"/>
        <v>87.032243735721792</v>
      </c>
      <c r="K173" s="16">
        <f t="shared" si="59"/>
        <v>5.9500404607555764</v>
      </c>
      <c r="L173" s="16">
        <f t="shared" si="50"/>
        <v>86.089006254368172</v>
      </c>
    </row>
    <row r="174" spans="1:12" x14ac:dyDescent="0.25">
      <c r="A174" s="1">
        <f t="shared" si="51"/>
        <v>17000</v>
      </c>
      <c r="B174" s="1">
        <f t="shared" si="52"/>
        <v>-5629.4291600774759</v>
      </c>
      <c r="C174" s="1">
        <f t="shared" si="53"/>
        <v>28520867806.488064</v>
      </c>
      <c r="D174" s="1">
        <f t="shared" si="54"/>
        <v>-21251109.019485269</v>
      </c>
      <c r="E174" s="1">
        <f t="shared" si="55"/>
        <v>-28806357.77351011</v>
      </c>
      <c r="F174" s="1">
        <f t="shared" si="56"/>
        <v>35.402953577677224</v>
      </c>
      <c r="G174" s="1">
        <f t="shared" si="57"/>
        <v>8041.1988173102336</v>
      </c>
      <c r="H174" s="1">
        <f t="shared" si="49"/>
        <v>89.86991582775579</v>
      </c>
      <c r="J174" s="16">
        <f t="shared" si="58"/>
        <v>89.672731737748649</v>
      </c>
      <c r="K174" s="16">
        <f t="shared" si="59"/>
        <v>5.9500381156491109</v>
      </c>
      <c r="L174" s="16">
        <f t="shared" si="50"/>
        <v>86.203828386567267</v>
      </c>
    </row>
    <row r="175" spans="1:12" x14ac:dyDescent="0.25">
      <c r="A175" s="1">
        <f t="shared" si="51"/>
        <v>17500</v>
      </c>
      <c r="B175" s="1">
        <f t="shared" si="52"/>
        <v>-5965.441800255111</v>
      </c>
      <c r="C175" s="1">
        <f t="shared" si="53"/>
        <v>32027255407.883625</v>
      </c>
      <c r="D175" s="1">
        <f t="shared" si="54"/>
        <v>-23181906.659424219</v>
      </c>
      <c r="E175" s="1">
        <f t="shared" si="55"/>
        <v>-31423596.601815958</v>
      </c>
      <c r="F175" s="1">
        <f t="shared" si="56"/>
        <v>35.402928028498735</v>
      </c>
      <c r="G175" s="1">
        <f t="shared" si="57"/>
        <v>8521.7141837173385</v>
      </c>
      <c r="H175" s="1">
        <f t="shared" si="49"/>
        <v>92.504686971773694</v>
      </c>
      <c r="J175" s="16">
        <f t="shared" si="58"/>
        <v>92.313131155417636</v>
      </c>
      <c r="K175" s="16">
        <f t="shared" si="59"/>
        <v>5.9500359686726885</v>
      </c>
      <c r="L175" s="16">
        <f t="shared" si="50"/>
        <v>86.312106209787544</v>
      </c>
    </row>
    <row r="176" spans="1:12" x14ac:dyDescent="0.25">
      <c r="A176" s="1">
        <f t="shared" si="51"/>
        <v>18000</v>
      </c>
      <c r="B176" s="1">
        <f t="shared" si="52"/>
        <v>-6311.193937249489</v>
      </c>
      <c r="C176" s="1">
        <f t="shared" si="53"/>
        <v>35847426898.279282</v>
      </c>
      <c r="D176" s="1">
        <f t="shared" si="54"/>
        <v>-25226249.083860468</v>
      </c>
      <c r="E176" s="1">
        <f t="shared" si="55"/>
        <v>-34194747.865899011</v>
      </c>
      <c r="F176" s="1">
        <f t="shared" si="56"/>
        <v>35.402904578780607</v>
      </c>
      <c r="G176" s="1">
        <f t="shared" si="57"/>
        <v>9016.1575474667698</v>
      </c>
      <c r="H176" s="1">
        <f t="shared" si="49"/>
        <v>95.139689152558987</v>
      </c>
      <c r="J176" s="16">
        <f t="shared" si="58"/>
        <v>94.953449371082726</v>
      </c>
      <c r="K176" s="16">
        <f t="shared" si="59"/>
        <v>5.9500339981197259</v>
      </c>
      <c r="L176" s="16">
        <f t="shared" si="50"/>
        <v>86.414383282333247</v>
      </c>
    </row>
    <row r="177" spans="1:12" x14ac:dyDescent="0.25">
      <c r="A177" s="1">
        <f t="shared" si="51"/>
        <v>18500</v>
      </c>
      <c r="B177" s="1">
        <f t="shared" si="52"/>
        <v>-6666.6855710606096</v>
      </c>
      <c r="C177" s="1">
        <f t="shared" si="53"/>
        <v>39999566517.598305</v>
      </c>
      <c r="D177" s="1">
        <f t="shared" si="54"/>
        <v>-27387380.42949393</v>
      </c>
      <c r="E177" s="1">
        <f t="shared" si="55"/>
        <v>-37124209.063924357</v>
      </c>
      <c r="F177" s="1">
        <f t="shared" si="56"/>
        <v>35.402883004640827</v>
      </c>
      <c r="G177" s="1">
        <f t="shared" si="57"/>
        <v>9524.5289073203039</v>
      </c>
      <c r="H177" s="1">
        <f t="shared" si="49"/>
        <v>97.774903683537033</v>
      </c>
      <c r="J177" s="16">
        <f t="shared" si="58"/>
        <v>97.593692968963438</v>
      </c>
      <c r="K177" s="16">
        <f t="shared" si="59"/>
        <v>5.9500321851768856</v>
      </c>
      <c r="L177" s="16">
        <f t="shared" si="50"/>
        <v>86.511144632203724</v>
      </c>
    </row>
    <row r="178" spans="1:12" x14ac:dyDescent="0.25">
      <c r="A178" s="1">
        <f t="shared" si="51"/>
        <v>19000</v>
      </c>
      <c r="B178" s="1">
        <f t="shared" si="52"/>
        <v>-7031.9167016884739</v>
      </c>
      <c r="C178" s="1">
        <f t="shared" si="53"/>
        <v>44502370737.87442</v>
      </c>
      <c r="D178" s="1">
        <f t="shared" si="54"/>
        <v>-29668544.833024509</v>
      </c>
      <c r="E178" s="1">
        <f t="shared" si="55"/>
        <v>-40216377.694057018</v>
      </c>
      <c r="F178" s="1">
        <f t="shared" si="56"/>
        <v>35.402863111263876</v>
      </c>
      <c r="G178" s="1">
        <f t="shared" si="57"/>
        <v>10046.828262200479</v>
      </c>
      <c r="H178" s="1">
        <f t="shared" si="49"/>
        <v>100.410313839325</v>
      </c>
      <c r="J178" s="16">
        <f t="shared" si="58"/>
        <v>100.23386784016907</v>
      </c>
      <c r="K178" s="16">
        <f t="shared" si="59"/>
        <v>5.9500305134733447</v>
      </c>
      <c r="L178" s="16">
        <f t="shared" si="50"/>
        <v>86.602824423276161</v>
      </c>
    </row>
    <row r="179" spans="1:12" x14ac:dyDescent="0.25">
      <c r="A179" s="1">
        <f t="shared" si="51"/>
        <v>19500</v>
      </c>
      <c r="B179" s="1">
        <f t="shared" si="52"/>
        <v>-7406.8873291330801</v>
      </c>
      <c r="C179" s="1">
        <f t="shared" si="53"/>
        <v>49375048263.251953</v>
      </c>
      <c r="D179" s="1">
        <f t="shared" si="54"/>
        <v>-32072986.431152157</v>
      </c>
      <c r="E179" s="1">
        <f t="shared" si="55"/>
        <v>-43475651.254462086</v>
      </c>
      <c r="F179" s="1">
        <f t="shared" si="56"/>
        <v>35.40284472848721</v>
      </c>
      <c r="G179" s="1">
        <f t="shared" si="57"/>
        <v>10583.055611166194</v>
      </c>
      <c r="H179" s="1">
        <f t="shared" si="49"/>
        <v>103.04590460515489</v>
      </c>
      <c r="J179" s="16">
        <f t="shared" si="58"/>
        <v>102.87397927156407</v>
      </c>
      <c r="K179" s="16">
        <f t="shared" si="59"/>
        <v>5.9500289687099182</v>
      </c>
      <c r="L179" s="16">
        <f t="shared" si="50"/>
        <v>86.689812448121273</v>
      </c>
    </row>
    <row r="180" spans="1:12" x14ac:dyDescent="0.25">
      <c r="A180" s="1">
        <f t="shared" si="51"/>
        <v>20000</v>
      </c>
      <c r="B180" s="1">
        <f t="shared" si="52"/>
        <v>-7791.59745339443</v>
      </c>
      <c r="C180" s="1">
        <f t="shared" si="53"/>
        <v>54637320029.985657</v>
      </c>
      <c r="D180" s="1">
        <f t="shared" si="54"/>
        <v>-34603949.360576786</v>
      </c>
      <c r="E180" s="1">
        <f t="shared" si="55"/>
        <v>-46906427.24330461</v>
      </c>
      <c r="F180" s="1">
        <f t="shared" si="56"/>
        <v>35.402827707150109</v>
      </c>
      <c r="G180" s="1">
        <f t="shared" si="57"/>
        <v>11133.210953392476</v>
      </c>
      <c r="H180" s="1">
        <f t="shared" si="49"/>
        <v>105.68166246373883</v>
      </c>
      <c r="J180" s="16">
        <f t="shared" si="58"/>
        <v>105.51403202130263</v>
      </c>
      <c r="K180" s="16">
        <f t="shared" si="59"/>
        <v>5.9500275383522476</v>
      </c>
      <c r="L180" s="16">
        <f t="shared" si="50"/>
        <v>86.772459651632815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F2CBE-D409-4C6C-8827-1F7F449727F5}">
  <dimension ref="A1:H180"/>
  <sheetViews>
    <sheetView workbookViewId="0">
      <selection activeCell="I12" sqref="I12"/>
    </sheetView>
  </sheetViews>
  <sheetFormatPr defaultRowHeight="15" x14ac:dyDescent="0.25"/>
  <cols>
    <col min="3" max="3" width="12" bestFit="1" customWidth="1"/>
    <col min="5" max="5" width="12" bestFit="1" customWidth="1"/>
    <col min="6" max="6" width="12" customWidth="1"/>
    <col min="7" max="10" width="12" bestFit="1" customWidth="1"/>
    <col min="12" max="12" width="12" bestFit="1" customWidth="1"/>
  </cols>
  <sheetData>
    <row r="1" spans="1:8" x14ac:dyDescent="0.25">
      <c r="A1" s="60" t="s">
        <v>97</v>
      </c>
      <c r="B1" s="60" t="s">
        <v>94</v>
      </c>
      <c r="C1" s="60"/>
      <c r="D1" s="60"/>
      <c r="E1" s="60" t="s">
        <v>95</v>
      </c>
      <c r="F1" s="60"/>
      <c r="G1" s="60" t="s">
        <v>96</v>
      </c>
      <c r="H1" s="20" t="s">
        <v>93</v>
      </c>
    </row>
    <row r="2" spans="1:8" x14ac:dyDescent="0.25">
      <c r="A2" s="1">
        <v>10</v>
      </c>
      <c r="B2" s="1">
        <f t="shared" ref="B2:B33" si="0">SQRT((POWER(Fx/Fb,4)+POWER(Fx/Fb,2)*(POWER(1/Qb,2)-2)+1)/((POWER(F/Fs,4)*POWER(F/Fb,4))+(AB*POWER(Fx/Fs,3)*POWER(Fx/Fb,3))+(AC*POWER(Fx/Fs,2)*POWER(Fx/Fb,2))+(AD*(Fx/Fs)*(Fx/Fb))+1))</f>
        <v>0.96591805620438775</v>
      </c>
      <c r="C2">
        <f>B2*Xst</f>
        <v>6.0875889702890047E-2</v>
      </c>
      <c r="D2">
        <f>1/C2</f>
        <v>16.426864640181606</v>
      </c>
      <c r="E2">
        <f t="shared" ref="E2:E33" si="1">IF(D2&lt;Pe,D2,Pe)</f>
        <v>16.426864640181606</v>
      </c>
      <c r="F2">
        <f t="shared" ref="F2:F33" si="2">Ƞ*E2</f>
        <v>0.22832331424527033</v>
      </c>
      <c r="G2">
        <f>10*LOG((F2*H2^2)/0.00000000000618825,10)</f>
        <v>49.772875672450773</v>
      </c>
      <c r="H2">
        <f t="shared" ref="H2:H33" si="3">(AA/SQRT(((((F/Fb)^4)-(CK*((F/Fb)^2))+AK)^2)+((F/Fb)^2)*(((DK*((F/Fb)^2))-BK)^2)))</f>
        <v>1.6038087514602668E-3</v>
      </c>
    </row>
    <row r="3" spans="1:8" x14ac:dyDescent="0.25">
      <c r="A3" s="1">
        <f t="shared" ref="A3:A66" si="4">A2+k</f>
        <v>11</v>
      </c>
      <c r="B3" s="1">
        <f t="shared" si="0"/>
        <v>0.94278046861551879</v>
      </c>
      <c r="C3">
        <f t="shared" ref="C3:C33" si="5">B3*Xst</f>
        <v>5.9417669493625314E-2</v>
      </c>
      <c r="D3">
        <f t="shared" ref="D3:D66" si="6">1/C3</f>
        <v>16.830010475373594</v>
      </c>
      <c r="E3">
        <f t="shared" si="1"/>
        <v>16.830010475373594</v>
      </c>
      <c r="F3">
        <f t="shared" si="2"/>
        <v>0.23392679337725611</v>
      </c>
      <c r="G3">
        <f t="shared" ref="G3:G66" si="7">10*LOG((F3*H3^2)/0.00000000000618825,10)</f>
        <v>53.068721314288652</v>
      </c>
      <c r="H3">
        <f t="shared" si="3"/>
        <v>2.3156877975241924E-3</v>
      </c>
    </row>
    <row r="4" spans="1:8" x14ac:dyDescent="0.25">
      <c r="A4" s="1">
        <f t="shared" si="4"/>
        <v>12</v>
      </c>
      <c r="B4" s="1">
        <f t="shared" si="0"/>
        <v>0.91257310353745458</v>
      </c>
      <c r="C4">
        <f t="shared" si="5"/>
        <v>5.751388457843986E-2</v>
      </c>
      <c r="D4">
        <f t="shared" si="6"/>
        <v>17.387105867212949</v>
      </c>
      <c r="E4">
        <f t="shared" si="1"/>
        <v>17.387105867212949</v>
      </c>
      <c r="F4">
        <f t="shared" si="2"/>
        <v>0.24167007665143561</v>
      </c>
      <c r="G4">
        <f t="shared" si="7"/>
        <v>56.107147126717479</v>
      </c>
      <c r="H4">
        <f t="shared" si="3"/>
        <v>3.2324353060906989E-3</v>
      </c>
    </row>
    <row r="5" spans="1:8" x14ac:dyDescent="0.25">
      <c r="A5" s="1">
        <f t="shared" si="4"/>
        <v>13</v>
      </c>
      <c r="B5" s="1">
        <f t="shared" si="0"/>
        <v>0.87533892185684326</v>
      </c>
      <c r="C5">
        <f t="shared" si="5"/>
        <v>5.5167242518477537E-2</v>
      </c>
      <c r="D5">
        <f t="shared" si="6"/>
        <v>18.126699003762301</v>
      </c>
      <c r="E5">
        <f t="shared" si="1"/>
        <v>18.126699003762301</v>
      </c>
      <c r="F5">
        <f t="shared" si="2"/>
        <v>0.25194996632173461</v>
      </c>
      <c r="G5">
        <f t="shared" si="7"/>
        <v>58.938898655412459</v>
      </c>
      <c r="H5">
        <f t="shared" si="3"/>
        <v>4.3860310889217878E-3</v>
      </c>
    </row>
    <row r="6" spans="1:8" x14ac:dyDescent="0.25">
      <c r="A6" s="1">
        <f t="shared" si="4"/>
        <v>14</v>
      </c>
      <c r="B6" s="1">
        <f t="shared" si="0"/>
        <v>0.83174974005932567</v>
      </c>
      <c r="C6">
        <f t="shared" si="5"/>
        <v>5.2420083785601118E-2</v>
      </c>
      <c r="D6">
        <f t="shared" si="6"/>
        <v>19.076657795703152</v>
      </c>
      <c r="E6">
        <f t="shared" si="1"/>
        <v>19.076657795703152</v>
      </c>
      <c r="F6">
        <f t="shared" si="2"/>
        <v>0.26515380920492349</v>
      </c>
      <c r="G6">
        <f t="shared" si="7"/>
        <v>61.60245653873428</v>
      </c>
      <c r="H6">
        <f t="shared" si="3"/>
        <v>5.809754980166326E-3</v>
      </c>
    </row>
    <row r="7" spans="1:8" x14ac:dyDescent="0.25">
      <c r="A7" s="1">
        <f t="shared" si="4"/>
        <v>15</v>
      </c>
      <c r="B7" s="1">
        <f t="shared" si="0"/>
        <v>0.78303894259569051</v>
      </c>
      <c r="C7">
        <f t="shared" si="5"/>
        <v>4.9350141035603895E-2</v>
      </c>
      <c r="D7">
        <f t="shared" si="6"/>
        <v>20.263366608791355</v>
      </c>
      <c r="E7">
        <f t="shared" si="1"/>
        <v>20.263366608791355</v>
      </c>
      <c r="F7">
        <f t="shared" si="2"/>
        <v>0.28164833175584247</v>
      </c>
      <c r="G7">
        <f t="shared" si="7"/>
        <v>64.126687070985426</v>
      </c>
      <c r="H7">
        <f t="shared" si="3"/>
        <v>7.5381484739073376E-3</v>
      </c>
    </row>
    <row r="8" spans="1:8" x14ac:dyDescent="0.25">
      <c r="A8" s="1">
        <f t="shared" si="4"/>
        <v>16</v>
      </c>
      <c r="B8" s="1">
        <f t="shared" si="0"/>
        <v>0.73081318851976484</v>
      </c>
      <c r="C8">
        <f t="shared" si="5"/>
        <v>4.6058672132672882E-2</v>
      </c>
      <c r="D8">
        <f t="shared" si="6"/>
        <v>21.711437905102454</v>
      </c>
      <c r="E8">
        <f t="shared" si="1"/>
        <v>21.711437905102454</v>
      </c>
      <c r="F8">
        <f t="shared" si="2"/>
        <v>0.30177563205808322</v>
      </c>
      <c r="G8">
        <f t="shared" si="7"/>
        <v>66.532943113788718</v>
      </c>
      <c r="H8">
        <f t="shared" si="3"/>
        <v>9.6070266809008126E-3</v>
      </c>
    </row>
    <row r="9" spans="1:8" x14ac:dyDescent="0.25">
      <c r="A9" s="1">
        <f t="shared" si="4"/>
        <v>17</v>
      </c>
      <c r="B9" s="1">
        <f t="shared" si="0"/>
        <v>0.67680365706853685</v>
      </c>
      <c r="C9">
        <f t="shared" si="5"/>
        <v>4.2654782684276429E-2</v>
      </c>
      <c r="D9">
        <f t="shared" si="6"/>
        <v>23.444029885272954</v>
      </c>
      <c r="E9">
        <f t="shared" si="1"/>
        <v>23.444029885272954</v>
      </c>
      <c r="F9">
        <f t="shared" si="2"/>
        <v>0.32585759485575871</v>
      </c>
      <c r="G9">
        <f t="shared" si="7"/>
        <v>68.836887766472984</v>
      </c>
      <c r="H9">
        <f t="shared" si="3"/>
        <v>1.2053533791336743E-2</v>
      </c>
    </row>
    <row r="10" spans="1:8" x14ac:dyDescent="0.25">
      <c r="A10" s="1">
        <f t="shared" si="4"/>
        <v>18</v>
      </c>
      <c r="B10" s="1">
        <f t="shared" si="0"/>
        <v>0.6226332945321349</v>
      </c>
      <c r="C10">
        <f t="shared" si="5"/>
        <v>3.9240757039192324E-2</v>
      </c>
      <c r="D10">
        <f t="shared" si="6"/>
        <v>25.483708150717742</v>
      </c>
      <c r="E10">
        <f t="shared" si="1"/>
        <v>25.483708150717742</v>
      </c>
      <c r="F10">
        <f t="shared" si="2"/>
        <v>0.3542078681283124</v>
      </c>
      <c r="G10">
        <f t="shared" si="7"/>
        <v>71.050087667457134</v>
      </c>
      <c r="H10">
        <f t="shared" si="3"/>
        <v>1.4916234645835557E-2</v>
      </c>
    </row>
    <row r="11" spans="1:8" x14ac:dyDescent="0.25">
      <c r="A11" s="1">
        <f t="shared" si="4"/>
        <v>19</v>
      </c>
      <c r="B11" s="1">
        <f t="shared" si="0"/>
        <v>0.56965536536426442</v>
      </c>
      <c r="C11">
        <f t="shared" si="5"/>
        <v>3.5901883154399371E-2</v>
      </c>
      <c r="D11">
        <f t="shared" si="6"/>
        <v>27.853692122483032</v>
      </c>
      <c r="E11">
        <f t="shared" si="1"/>
        <v>27.853692122483032</v>
      </c>
      <c r="F11">
        <f t="shared" si="2"/>
        <v>0.38714918754589533</v>
      </c>
      <c r="G11">
        <f t="shared" si="7"/>
        <v>73.181332232589767</v>
      </c>
      <c r="H11">
        <f t="shared" si="3"/>
        <v>1.8235234843770442E-2</v>
      </c>
    </row>
    <row r="12" spans="1:8" x14ac:dyDescent="0.25">
      <c r="A12" s="1">
        <f t="shared" si="4"/>
        <v>20</v>
      </c>
      <c r="B12" s="1">
        <f t="shared" si="0"/>
        <v>0.51888031956053038</v>
      </c>
      <c r="C12">
        <f t="shared" si="5"/>
        <v>3.2701843494561747E-2</v>
      </c>
      <c r="D12">
        <f t="shared" si="6"/>
        <v>30.579315816440076</v>
      </c>
      <c r="E12">
        <f t="shared" si="1"/>
        <v>30.579315816440076</v>
      </c>
      <c r="F12">
        <f t="shared" si="2"/>
        <v>0.42503368034602768</v>
      </c>
      <c r="G12">
        <f t="shared" si="7"/>
        <v>75.237641383767581</v>
      </c>
      <c r="H12">
        <f t="shared" si="3"/>
        <v>2.2052321816065125E-2</v>
      </c>
    </row>
    <row r="13" spans="1:8" x14ac:dyDescent="0.25">
      <c r="A13" s="1">
        <f t="shared" si="4"/>
        <v>21</v>
      </c>
      <c r="B13" s="1">
        <f t="shared" si="0"/>
        <v>0.47097652889058844</v>
      </c>
      <c r="C13">
        <f t="shared" si="5"/>
        <v>2.9682761432225133E-2</v>
      </c>
      <c r="D13">
        <f t="shared" si="6"/>
        <v>33.689587887006653</v>
      </c>
      <c r="E13">
        <f t="shared" si="1"/>
        <v>33.689587887006653</v>
      </c>
      <c r="F13">
        <f t="shared" si="2"/>
        <v>0.46826454898173642</v>
      </c>
      <c r="G13">
        <f t="shared" si="7"/>
        <v>77.224970415285526</v>
      </c>
      <c r="H13">
        <f t="shared" si="3"/>
        <v>2.6411119250107203E-2</v>
      </c>
    </row>
    <row r="14" spans="1:8" x14ac:dyDescent="0.25">
      <c r="A14" s="1">
        <f t="shared" si="4"/>
        <v>22</v>
      </c>
      <c r="B14" s="1">
        <f t="shared" si="0"/>
        <v>0.42631674982269113</v>
      </c>
      <c r="C14">
        <f t="shared" si="5"/>
        <v>2.686812952092615E-2</v>
      </c>
      <c r="D14">
        <f t="shared" si="6"/>
        <v>37.218817157374261</v>
      </c>
      <c r="E14">
        <f t="shared" si="1"/>
        <v>37.218817157374261</v>
      </c>
      <c r="F14">
        <f t="shared" si="2"/>
        <v>0.51731866499184076</v>
      </c>
      <c r="G14">
        <f t="shared" si="7"/>
        <v>79.148661516103658</v>
      </c>
      <c r="H14">
        <f t="shared" si="3"/>
        <v>3.1357247003628928E-2</v>
      </c>
    </row>
    <row r="15" spans="1:8" x14ac:dyDescent="0.25">
      <c r="A15" s="1">
        <f t="shared" si="4"/>
        <v>23</v>
      </c>
      <c r="B15" s="1">
        <f t="shared" si="0"/>
        <v>0.3850434841799904</v>
      </c>
      <c r="C15">
        <f t="shared" si="5"/>
        <v>2.426692877640722E-2</v>
      </c>
      <c r="D15">
        <f t="shared" si="6"/>
        <v>41.208346108149435</v>
      </c>
      <c r="E15">
        <f t="shared" si="1"/>
        <v>41.208346108149435</v>
      </c>
      <c r="F15">
        <f t="shared" si="2"/>
        <v>0.57277066342678817</v>
      </c>
      <c r="G15">
        <f t="shared" si="7"/>
        <v>81.013709101901014</v>
      </c>
      <c r="H15">
        <f t="shared" si="3"/>
        <v>3.6938478038987949E-2</v>
      </c>
    </row>
    <row r="16" spans="1:8" x14ac:dyDescent="0.25">
      <c r="A16" s="1">
        <f t="shared" si="4"/>
        <v>24</v>
      </c>
      <c r="B16" s="1">
        <f t="shared" si="0"/>
        <v>0.34713470870792845</v>
      </c>
      <c r="C16">
        <f t="shared" si="5"/>
        <v>2.1877771208034202E-2</v>
      </c>
      <c r="D16">
        <f t="shared" si="6"/>
        <v>45.708495188612666</v>
      </c>
      <c r="E16">
        <f t="shared" si="1"/>
        <v>45.708495188612666</v>
      </c>
      <c r="F16">
        <f t="shared" si="2"/>
        <v>0.63531996757919718</v>
      </c>
      <c r="G16">
        <f t="shared" si="7"/>
        <v>82.824903178809308</v>
      </c>
      <c r="H16">
        <f t="shared" si="3"/>
        <v>4.3204882827884004E-2</v>
      </c>
    </row>
    <row r="17" spans="1:8" x14ac:dyDescent="0.25">
      <c r="A17" s="1">
        <f t="shared" si="4"/>
        <v>25</v>
      </c>
      <c r="B17" s="1">
        <f t="shared" si="0"/>
        <v>0.31246028497589962</v>
      </c>
      <c r="C17">
        <f t="shared" si="5"/>
        <v>1.9692454988854208E-2</v>
      </c>
      <c r="D17">
        <f t="shared" si="6"/>
        <v>50.780870164029473</v>
      </c>
      <c r="E17">
        <f t="shared" si="1"/>
        <v>50.780870164029473</v>
      </c>
      <c r="F17">
        <f t="shared" si="2"/>
        <v>0.70582285969221892</v>
      </c>
      <c r="G17">
        <f t="shared" si="7"/>
        <v>84.58690148042308</v>
      </c>
      <c r="H17">
        <f t="shared" si="3"/>
        <v>5.0208950011264103E-2</v>
      </c>
    </row>
    <row r="18" spans="1:8" x14ac:dyDescent="0.25">
      <c r="A18" s="1">
        <f t="shared" si="4"/>
        <v>26</v>
      </c>
      <c r="B18" s="1">
        <f t="shared" si="0"/>
        <v>0.28082581011845842</v>
      </c>
      <c r="C18">
        <f t="shared" si="5"/>
        <v>1.7698728098813607E-2</v>
      </c>
      <c r="D18">
        <f t="shared" si="6"/>
        <v>56.501235253567891</v>
      </c>
      <c r="E18">
        <f t="shared" si="1"/>
        <v>56.501235253567891</v>
      </c>
      <c r="F18">
        <f t="shared" si="2"/>
        <v>0.78533241580930857</v>
      </c>
      <c r="G18">
        <f t="shared" si="7"/>
        <v>86.304265647708121</v>
      </c>
      <c r="H18">
        <f t="shared" si="3"/>
        <v>5.8005669749209642E-2</v>
      </c>
    </row>
    <row r="19" spans="1:8" x14ac:dyDescent="0.25">
      <c r="A19" s="1">
        <f t="shared" si="4"/>
        <v>27</v>
      </c>
      <c r="B19" s="1">
        <f t="shared" si="0"/>
        <v>0.25200434185704329</v>
      </c>
      <c r="C19">
        <f t="shared" si="5"/>
        <v>1.5882287758261577E-2</v>
      </c>
      <c r="D19">
        <f t="shared" si="6"/>
        <v>62.963221370915186</v>
      </c>
      <c r="E19">
        <f t="shared" si="1"/>
        <v>62.963221370915186</v>
      </c>
      <c r="F19">
        <f t="shared" si="2"/>
        <v>0.87515004803783769</v>
      </c>
      <c r="G19">
        <f t="shared" si="7"/>
        <v>87.98148379416611</v>
      </c>
      <c r="H19">
        <f t="shared" si="3"/>
        <v>6.6652563065214859E-2</v>
      </c>
    </row>
    <row r="20" spans="1:8" x14ac:dyDescent="0.25">
      <c r="A20" s="1">
        <f t="shared" si="4"/>
        <v>28</v>
      </c>
      <c r="B20" s="1">
        <f t="shared" si="0"/>
        <v>0.2257580258229544</v>
      </c>
      <c r="C20">
        <f t="shared" si="5"/>
        <v>1.4228143465445599E-2</v>
      </c>
      <c r="D20">
        <f t="shared" si="6"/>
        <v>70.28323845824265</v>
      </c>
      <c r="E20">
        <f t="shared" si="1"/>
        <v>70.28323845824265</v>
      </c>
      <c r="F20">
        <f t="shared" si="2"/>
        <v>0.9768937829696025</v>
      </c>
      <c r="G20">
        <f t="shared" si="7"/>
        <v>89.622992754477323</v>
      </c>
      <c r="H20">
        <f t="shared" si="3"/>
        <v>7.6209636491764168E-2</v>
      </c>
    </row>
    <row r="21" spans="1:8" x14ac:dyDescent="0.25">
      <c r="A21" s="1">
        <f t="shared" si="4"/>
        <v>29</v>
      </c>
      <c r="B21" s="1">
        <f t="shared" si="0"/>
        <v>0.20185201945727241</v>
      </c>
      <c r="C21">
        <f t="shared" si="5"/>
        <v>1.2721494534507815E-2</v>
      </c>
      <c r="D21">
        <f t="shared" si="6"/>
        <v>78.60711626982507</v>
      </c>
      <c r="E21">
        <f t="shared" si="1"/>
        <v>78.60711626982507</v>
      </c>
      <c r="F21">
        <f t="shared" si="2"/>
        <v>1.0925905644883522</v>
      </c>
      <c r="G21">
        <f t="shared" si="7"/>
        <v>91.233207842280819</v>
      </c>
      <c r="H21">
        <f t="shared" si="3"/>
        <v>8.6739236394246924E-2</v>
      </c>
    </row>
    <row r="22" spans="1:8" x14ac:dyDescent="0.25">
      <c r="A22" s="1">
        <f t="shared" si="4"/>
        <v>30</v>
      </c>
      <c r="B22" s="1">
        <f t="shared" si="0"/>
        <v>0.18006288493871814</v>
      </c>
      <c r="C22">
        <f t="shared" si="5"/>
        <v>1.1348259050241982E-2</v>
      </c>
      <c r="D22">
        <f t="shared" si="6"/>
        <v>88.119243275353043</v>
      </c>
      <c r="E22">
        <f t="shared" si="1"/>
        <v>88.119243275353043</v>
      </c>
      <c r="F22">
        <f t="shared" si="2"/>
        <v>1.2248032789044414</v>
      </c>
      <c r="G22">
        <f t="shared" si="7"/>
        <v>92.816565212835314</v>
      </c>
      <c r="H22">
        <f t="shared" si="3"/>
        <v>9.8305771467939396E-2</v>
      </c>
    </row>
    <row r="23" spans="1:8" x14ac:dyDescent="0.25">
      <c r="A23" s="1">
        <f t="shared" si="4"/>
        <v>31</v>
      </c>
      <c r="B23" s="1">
        <f t="shared" si="0"/>
        <v>0.16018319803024736</v>
      </c>
      <c r="C23">
        <f t="shared" si="5"/>
        <v>1.0095364335421599E-2</v>
      </c>
      <c r="D23">
        <f t="shared" si="6"/>
        <v>99.055365093788694</v>
      </c>
      <c r="E23">
        <f t="shared" si="1"/>
        <v>99.055365093788694</v>
      </c>
      <c r="F23">
        <f t="shared" si="2"/>
        <v>1.376808645313039</v>
      </c>
      <c r="G23">
        <f t="shared" si="7"/>
        <v>94.3775811641259</v>
      </c>
      <c r="H23">
        <f t="shared" si="3"/>
        <v>0.11097526513210014</v>
      </c>
    </row>
    <row r="24" spans="1:8" x14ac:dyDescent="0.25">
      <c r="A24" s="1">
        <f t="shared" si="4"/>
        <v>32</v>
      </c>
      <c r="B24" s="1">
        <f t="shared" si="0"/>
        <v>0.14202368409048671</v>
      </c>
      <c r="C24">
        <f t="shared" si="5"/>
        <v>8.9508815704974435E-3</v>
      </c>
      <c r="D24">
        <f t="shared" si="6"/>
        <v>111.72083912896919</v>
      </c>
      <c r="E24">
        <f t="shared" si="1"/>
        <v>111.72083912896919</v>
      </c>
      <c r="F24">
        <f t="shared" si="2"/>
        <v>1.5528509438004914</v>
      </c>
      <c r="G24">
        <f t="shared" si="7"/>
        <v>95.920933392465315</v>
      </c>
      <c r="H24">
        <f t="shared" si="3"/>
        <v>0.12481469209329871</v>
      </c>
    </row>
    <row r="25" spans="1:8" x14ac:dyDescent="0.25">
      <c r="A25" s="1">
        <f t="shared" si="4"/>
        <v>33</v>
      </c>
      <c r="B25" s="1">
        <f t="shared" si="0"/>
        <v>0.12541382629032261</v>
      </c>
      <c r="C25">
        <f t="shared" si="5"/>
        <v>7.9040641257580938E-3</v>
      </c>
      <c r="D25">
        <f t="shared" si="6"/>
        <v>126.51719217980005</v>
      </c>
      <c r="E25">
        <f t="shared" si="1"/>
        <v>126.51719217980005</v>
      </c>
      <c r="F25">
        <f t="shared" si="2"/>
        <v>1.7585111498902806</v>
      </c>
      <c r="G25">
        <f t="shared" si="7"/>
        <v>97.451571086713102</v>
      </c>
      <c r="H25">
        <f t="shared" si="3"/>
        <v>0.13989104565090774</v>
      </c>
    </row>
    <row r="26" spans="1:8" x14ac:dyDescent="0.25">
      <c r="A26" s="1">
        <f t="shared" si="4"/>
        <v>34</v>
      </c>
      <c r="B26" s="1">
        <f t="shared" si="0"/>
        <v>0.11020161613155539</v>
      </c>
      <c r="C26">
        <f t="shared" si="5"/>
        <v>6.9453318380511293E-3</v>
      </c>
      <c r="D26">
        <f t="shared" si="6"/>
        <v>143.98160135723646</v>
      </c>
      <c r="E26">
        <f t="shared" si="1"/>
        <v>143.98160135723646</v>
      </c>
      <c r="F26">
        <f t="shared" si="2"/>
        <v>2.0012556950041382</v>
      </c>
      <c r="G26">
        <f t="shared" si="7"/>
        <v>98.974863722772497</v>
      </c>
      <c r="H26">
        <f t="shared" si="3"/>
        <v>0.15627007514438646</v>
      </c>
    </row>
    <row r="27" spans="1:8" x14ac:dyDescent="0.25">
      <c r="A27" s="1">
        <f t="shared" si="4"/>
        <v>35</v>
      </c>
      <c r="B27" s="1">
        <f t="shared" si="0"/>
        <v>9.6252931580882606E-2</v>
      </c>
      <c r="C27">
        <f t="shared" si="5"/>
        <v>6.0662318183829127E-3</v>
      </c>
      <c r="D27">
        <f t="shared" si="6"/>
        <v>164.84698078461696</v>
      </c>
      <c r="E27">
        <f t="shared" si="1"/>
        <v>164.84698078461696</v>
      </c>
      <c r="F27">
        <f t="shared" si="2"/>
        <v>2.2912716346370301</v>
      </c>
      <c r="G27">
        <f t="shared" si="7"/>
        <v>100.49680240787615</v>
      </c>
      <c r="H27">
        <f t="shared" si="3"/>
        <v>0.17401462754710637</v>
      </c>
    </row>
    <row r="28" spans="1:8" x14ac:dyDescent="0.25">
      <c r="A28" s="1">
        <f t="shared" si="4"/>
        <v>36</v>
      </c>
      <c r="B28" s="1">
        <f t="shared" si="0"/>
        <v>8.3450930084821517E-2</v>
      </c>
      <c r="C28">
        <f t="shared" si="5"/>
        <v>5.2594001973726703E-3</v>
      </c>
      <c r="D28">
        <f t="shared" si="6"/>
        <v>190.13574979510958</v>
      </c>
      <c r="E28">
        <f t="shared" si="1"/>
        <v>190.13574979510958</v>
      </c>
      <c r="F28">
        <f t="shared" si="2"/>
        <v>2.6427699686243327</v>
      </c>
      <c r="G28">
        <f t="shared" si="7"/>
        <v>102.02427191154962</v>
      </c>
      <c r="H28">
        <f t="shared" si="3"/>
        <v>0.19318252548514023</v>
      </c>
    </row>
    <row r="29" spans="1:8" x14ac:dyDescent="0.25">
      <c r="A29" s="1">
        <f t="shared" si="4"/>
        <v>37</v>
      </c>
      <c r="B29" s="1">
        <f t="shared" si="0"/>
        <v>7.1695842195884943E-2</v>
      </c>
      <c r="C29">
        <f t="shared" si="5"/>
        <v>4.5185491187763509E-3</v>
      </c>
      <c r="D29">
        <f t="shared" si="6"/>
        <v>221.30997665702165</v>
      </c>
      <c r="E29">
        <f t="shared" si="1"/>
        <v>221.30997665702165</v>
      </c>
      <c r="F29">
        <f t="shared" si="2"/>
        <v>3.0760725465694203</v>
      </c>
      <c r="G29">
        <f t="shared" si="7"/>
        <v>103.56541291706428</v>
      </c>
      <c r="H29">
        <f t="shared" si="3"/>
        <v>0.21382391857822394</v>
      </c>
    </row>
    <row r="30" spans="1:8" x14ac:dyDescent="0.25">
      <c r="A30" s="1">
        <f t="shared" si="4"/>
        <v>38</v>
      </c>
      <c r="B30" s="1">
        <f t="shared" si="0"/>
        <v>6.0905691121530353E-2</v>
      </c>
      <c r="C30">
        <f t="shared" si="5"/>
        <v>3.8385120882428419E-3</v>
      </c>
      <c r="D30">
        <f t="shared" si="6"/>
        <v>260.51761125435729</v>
      </c>
      <c r="E30">
        <f t="shared" si="1"/>
        <v>260.51761125435729</v>
      </c>
      <c r="F30">
        <f t="shared" si="2"/>
        <v>3.6210345506443642</v>
      </c>
      <c r="G30">
        <f t="shared" si="7"/>
        <v>105.13008069274051</v>
      </c>
      <c r="H30">
        <f t="shared" si="3"/>
        <v>0.23597805951141415</v>
      </c>
    </row>
    <row r="31" spans="1:8" x14ac:dyDescent="0.25">
      <c r="A31" s="1">
        <f t="shared" si="4"/>
        <v>39</v>
      </c>
      <c r="B31" s="1">
        <f t="shared" si="0"/>
        <v>5.101887201371149E-2</v>
      </c>
      <c r="C31">
        <f t="shared" si="5"/>
        <v>3.215406530111882E-3</v>
      </c>
      <c r="D31">
        <f t="shared" si="6"/>
        <v>311.00266502388564</v>
      </c>
      <c r="E31">
        <f t="shared" si="1"/>
        <v>311.00266502388564</v>
      </c>
      <c r="F31">
        <f t="shared" si="2"/>
        <v>4.3227457444112813</v>
      </c>
      <c r="G31">
        <f t="shared" si="7"/>
        <v>106.73033674611057</v>
      </c>
      <c r="H31">
        <f t="shared" si="3"/>
        <v>0.25966948499292503</v>
      </c>
    </row>
    <row r="32" spans="1:8" x14ac:dyDescent="0.25">
      <c r="A32" s="1">
        <f t="shared" si="4"/>
        <v>40</v>
      </c>
      <c r="B32" s="1">
        <f t="shared" si="0"/>
        <v>4.2000538333395718E-2</v>
      </c>
      <c r="C32">
        <f t="shared" si="5"/>
        <v>2.6470362807927274E-3</v>
      </c>
      <c r="D32">
        <f t="shared" si="6"/>
        <v>377.78099501549809</v>
      </c>
      <c r="E32">
        <f t="shared" si="1"/>
        <v>377.78099501549809</v>
      </c>
      <c r="F32">
        <f t="shared" si="2"/>
        <v>5.2509234555828712</v>
      </c>
      <c r="G32">
        <f t="shared" si="7"/>
        <v>108.38063800816937</v>
      </c>
      <c r="H32">
        <f t="shared" si="3"/>
        <v>0.28490362949823606</v>
      </c>
    </row>
    <row r="33" spans="1:8" x14ac:dyDescent="0.25">
      <c r="A33" s="1">
        <f t="shared" si="4"/>
        <v>41</v>
      </c>
      <c r="B33" s="1">
        <f t="shared" si="0"/>
        <v>3.3857224691159656E-2</v>
      </c>
      <c r="C33">
        <f t="shared" si="5"/>
        <v>2.133813176703755E-3</v>
      </c>
      <c r="D33">
        <f t="shared" si="6"/>
        <v>468.64458937533016</v>
      </c>
      <c r="E33">
        <f t="shared" si="1"/>
        <v>400</v>
      </c>
      <c r="F33">
        <f t="shared" si="2"/>
        <v>5.5597539578373523</v>
      </c>
      <c r="G33">
        <f t="shared" si="7"/>
        <v>109.4085534728538</v>
      </c>
      <c r="H33">
        <f t="shared" si="3"/>
        <v>0.31166197076313951</v>
      </c>
    </row>
    <row r="34" spans="1:8" x14ac:dyDescent="0.25">
      <c r="A34" s="1">
        <f t="shared" si="4"/>
        <v>42</v>
      </c>
      <c r="B34" s="1">
        <f t="shared" ref="B34:B65" si="8">SQRT((POWER(Fx/Fb,4)+POWER(Fx/Fb,2)*(POWER(1/Qb,2)-2)+1)/((POWER(F/Fs,4)*POWER(F/Fb,4))+(AB*POWER(Fx/Fs,3)*POWER(Fx/Fb,3))+(AC*POWER(Fx/Fs,2)*POWER(Fx/Fb,2))+(AD*(Fx/Fs)*(Fx/Fb))+1))</f>
        <v>2.6670090540870588E-2</v>
      </c>
      <c r="C34">
        <f t="shared" ref="C34:C65" si="9">B34*Xst</f>
        <v>1.6808522003533015E-3</v>
      </c>
      <c r="D34">
        <f t="shared" si="6"/>
        <v>594.93630658888878</v>
      </c>
      <c r="E34">
        <f t="shared" ref="E34:E65" si="10">IF(D34&lt;Pe,D34,Pe)</f>
        <v>400</v>
      </c>
      <c r="F34">
        <f t="shared" ref="F34:F65" si="11">Ƞ*E34</f>
        <v>5.5597539578373523</v>
      </c>
      <c r="G34">
        <f t="shared" si="7"/>
        <v>110.16182136438579</v>
      </c>
      <c r="H34">
        <f t="shared" ref="H34:H65" si="12">(AA/SQRT(((((F/Fb)^4)-(CK*((F/Fb)^2))+AK)^2)+((F/Fb)^2)*(((DK*((F/Fb)^2))-BK)^2)))</f>
        <v>0.33989690272243378</v>
      </c>
    </row>
    <row r="35" spans="1:8" x14ac:dyDescent="0.25">
      <c r="A35" s="1">
        <f t="shared" si="4"/>
        <v>43</v>
      </c>
      <c r="B35" s="1">
        <f t="shared" si="8"/>
        <v>2.0668616564860545E-2</v>
      </c>
      <c r="C35">
        <f t="shared" si="9"/>
        <v>1.3026161114101152E-3</v>
      </c>
      <c r="D35">
        <f t="shared" si="6"/>
        <v>767.68588323191739</v>
      </c>
      <c r="E35">
        <f t="shared" si="10"/>
        <v>400</v>
      </c>
      <c r="F35">
        <f t="shared" si="11"/>
        <v>5.5597539578373523</v>
      </c>
      <c r="G35">
        <f t="shared" si="7"/>
        <v>110.88779256868509</v>
      </c>
      <c r="H35">
        <f t="shared" si="12"/>
        <v>0.36952665210952262</v>
      </c>
    </row>
    <row r="36" spans="1:8" x14ac:dyDescent="0.25">
      <c r="A36" s="1">
        <f t="shared" si="4"/>
        <v>44</v>
      </c>
      <c r="B36" s="1">
        <f t="shared" si="8"/>
        <v>1.6359478227114806E-2</v>
      </c>
      <c r="C36">
        <f t="shared" si="9"/>
        <v>1.0310375561919723E-3</v>
      </c>
      <c r="D36">
        <f t="shared" si="6"/>
        <v>969.89677436522663</v>
      </c>
      <c r="E36">
        <f t="shared" si="10"/>
        <v>400</v>
      </c>
      <c r="F36">
        <f t="shared" si="11"/>
        <v>5.5597539578373523</v>
      </c>
      <c r="G36">
        <f t="shared" si="7"/>
        <v>111.58542433719511</v>
      </c>
      <c r="H36">
        <f t="shared" si="12"/>
        <v>0.40043069026501155</v>
      </c>
    </row>
    <row r="37" spans="1:8" x14ac:dyDescent="0.25">
      <c r="A37" s="1">
        <f t="shared" si="4"/>
        <v>45</v>
      </c>
      <c r="B37" s="1">
        <f t="shared" si="8"/>
        <v>1.451529832916253E-2</v>
      </c>
      <c r="C37">
        <f t="shared" si="9"/>
        <v>9.1481021026038913E-4</v>
      </c>
      <c r="D37">
        <f t="shared" si="6"/>
        <v>1093.1229109427657</v>
      </c>
      <c r="E37">
        <f t="shared" si="10"/>
        <v>400</v>
      </c>
      <c r="F37">
        <f t="shared" si="11"/>
        <v>5.5597539578373523</v>
      </c>
      <c r="G37">
        <f t="shared" si="7"/>
        <v>112.2535193888628</v>
      </c>
      <c r="H37">
        <f t="shared" si="12"/>
        <v>0.43244622304071689</v>
      </c>
    </row>
    <row r="38" spans="1:8" x14ac:dyDescent="0.25">
      <c r="A38" s="1">
        <f t="shared" si="4"/>
        <v>46</v>
      </c>
      <c r="B38" s="1">
        <f t="shared" si="8"/>
        <v>1.5430886389820958E-2</v>
      </c>
      <c r="C38">
        <f t="shared" si="9"/>
        <v>9.7251410909104886E-4</v>
      </c>
      <c r="D38">
        <f t="shared" si="6"/>
        <v>1028.262716861394</v>
      </c>
      <c r="E38">
        <f t="shared" si="10"/>
        <v>400</v>
      </c>
      <c r="F38">
        <f t="shared" si="11"/>
        <v>5.5597539578373523</v>
      </c>
      <c r="G38">
        <f t="shared" si="7"/>
        <v>112.89077842020843</v>
      </c>
      <c r="H38">
        <f t="shared" si="12"/>
        <v>0.46536643901957464</v>
      </c>
    </row>
    <row r="39" spans="1:8" x14ac:dyDescent="0.25">
      <c r="A39" s="1">
        <f t="shared" si="4"/>
        <v>47</v>
      </c>
      <c r="B39" s="1">
        <f t="shared" si="8"/>
        <v>1.8293133003348828E-2</v>
      </c>
      <c r="C39">
        <f t="shared" si="9"/>
        <v>1.1529039548221485E-3</v>
      </c>
      <c r="D39">
        <f t="shared" si="6"/>
        <v>867.37494117995629</v>
      </c>
      <c r="E39">
        <f t="shared" si="10"/>
        <v>400</v>
      </c>
      <c r="F39">
        <f t="shared" si="11"/>
        <v>5.5597539578373523</v>
      </c>
      <c r="G39">
        <f t="shared" si="7"/>
        <v>113.49586491971436</v>
      </c>
      <c r="H39">
        <f t="shared" si="12"/>
        <v>0.49894122030599591</v>
      </c>
    </row>
    <row r="40" spans="1:8" x14ac:dyDescent="0.25">
      <c r="A40" s="1">
        <f t="shared" si="4"/>
        <v>48</v>
      </c>
      <c r="B40" s="1">
        <f t="shared" si="8"/>
        <v>2.2079716722012702E-2</v>
      </c>
      <c r="C40">
        <f t="shared" si="9"/>
        <v>1.3915490979867205E-3</v>
      </c>
      <c r="D40">
        <f t="shared" si="6"/>
        <v>718.62358392297483</v>
      </c>
      <c r="E40">
        <f t="shared" si="10"/>
        <v>400</v>
      </c>
      <c r="F40">
        <f t="shared" si="11"/>
        <v>5.5597539578373523</v>
      </c>
      <c r="G40">
        <f t="shared" si="7"/>
        <v>114.06748078352663</v>
      </c>
      <c r="H40">
        <f t="shared" si="12"/>
        <v>0.53288092938451392</v>
      </c>
    </row>
    <row r="41" spans="1:8" x14ac:dyDescent="0.25">
      <c r="A41" s="1">
        <f t="shared" si="4"/>
        <v>49</v>
      </c>
      <c r="B41" s="1">
        <f t="shared" si="8"/>
        <v>2.6192345720186947E-2</v>
      </c>
      <c r="C41">
        <f t="shared" si="9"/>
        <v>1.6507428750091333E-3</v>
      </c>
      <c r="D41">
        <f t="shared" si="6"/>
        <v>605.7878638394651</v>
      </c>
      <c r="E41">
        <f t="shared" si="10"/>
        <v>400</v>
      </c>
      <c r="F41">
        <f t="shared" si="11"/>
        <v>5.5597539578373523</v>
      </c>
      <c r="G41">
        <f t="shared" si="7"/>
        <v>114.60444938773651</v>
      </c>
      <c r="H41">
        <f t="shared" si="12"/>
        <v>0.56686364928380562</v>
      </c>
    </row>
    <row r="42" spans="1:8" x14ac:dyDescent="0.25">
      <c r="A42" s="1">
        <f t="shared" si="4"/>
        <v>50</v>
      </c>
      <c r="B42" s="1">
        <f t="shared" si="8"/>
        <v>3.0351679341791289E-2</v>
      </c>
      <c r="C42">
        <f t="shared" si="9"/>
        <v>1.9128801579389914E-3</v>
      </c>
      <c r="D42">
        <f t="shared" si="6"/>
        <v>522.77190280306809</v>
      </c>
      <c r="E42">
        <f t="shared" si="10"/>
        <v>400</v>
      </c>
      <c r="F42">
        <f t="shared" si="11"/>
        <v>5.5597539578373523</v>
      </c>
      <c r="G42">
        <f t="shared" si="7"/>
        <v>115.10580090541742</v>
      </c>
      <c r="H42">
        <f t="shared" si="12"/>
        <v>0.60054586937269705</v>
      </c>
    </row>
    <row r="43" spans="1:8" x14ac:dyDescent="0.25">
      <c r="A43" s="1">
        <f t="shared" si="4"/>
        <v>51</v>
      </c>
      <c r="B43" s="1">
        <f t="shared" si="8"/>
        <v>3.4431115171061323E-2</v>
      </c>
      <c r="C43">
        <f t="shared" si="9"/>
        <v>2.1699819731473323E-3</v>
      </c>
      <c r="D43">
        <f t="shared" si="6"/>
        <v>460.83332137068606</v>
      </c>
      <c r="E43">
        <f t="shared" si="10"/>
        <v>400</v>
      </c>
      <c r="F43">
        <f t="shared" si="11"/>
        <v>5.5597539578373523</v>
      </c>
      <c r="G43">
        <f t="shared" si="7"/>
        <v>115.57085314935264</v>
      </c>
      <c r="H43">
        <f t="shared" si="12"/>
        <v>0.63357611475673181</v>
      </c>
    </row>
    <row r="44" spans="1:8" x14ac:dyDescent="0.25">
      <c r="A44" s="1">
        <f t="shared" si="4"/>
        <v>52</v>
      </c>
      <c r="B44" s="1">
        <f t="shared" si="8"/>
        <v>3.837298343800196E-2</v>
      </c>
      <c r="C44">
        <f t="shared" si="9"/>
        <v>2.4184137488039042E-3</v>
      </c>
      <c r="D44">
        <f t="shared" si="6"/>
        <v>413.49417588060714</v>
      </c>
      <c r="E44">
        <f t="shared" si="10"/>
        <v>400</v>
      </c>
      <c r="F44">
        <f t="shared" si="11"/>
        <v>5.5597539578373523</v>
      </c>
      <c r="G44">
        <f t="shared" si="7"/>
        <v>115.99928049745716</v>
      </c>
      <c r="H44">
        <f t="shared" si="12"/>
        <v>0.6656104991721189</v>
      </c>
    </row>
    <row r="45" spans="1:8" x14ac:dyDescent="0.25">
      <c r="A45" s="1">
        <f t="shared" si="4"/>
        <v>53</v>
      </c>
      <c r="B45" s="1">
        <f t="shared" si="8"/>
        <v>4.2151870496514254E-2</v>
      </c>
      <c r="C45">
        <f t="shared" si="9"/>
        <v>2.6565738186939284E-3</v>
      </c>
      <c r="D45">
        <f t="shared" si="6"/>
        <v>376.42469897246735</v>
      </c>
      <c r="E45">
        <f t="shared" si="10"/>
        <v>376.42469897246735</v>
      </c>
      <c r="F45">
        <f t="shared" si="11"/>
        <v>5.2320717748497731</v>
      </c>
      <c r="G45">
        <f t="shared" si="7"/>
        <v>116.12734505792405</v>
      </c>
      <c r="H45">
        <f t="shared" si="12"/>
        <v>0.69632875787051285</v>
      </c>
    </row>
    <row r="46" spans="1:8" x14ac:dyDescent="0.25">
      <c r="A46" s="1">
        <f t="shared" si="4"/>
        <v>54</v>
      </c>
      <c r="B46" s="1">
        <f t="shared" si="8"/>
        <v>4.5758217187680965E-2</v>
      </c>
      <c r="C46">
        <f t="shared" si="9"/>
        <v>2.8838597276710687E-3</v>
      </c>
      <c r="D46">
        <f t="shared" si="6"/>
        <v>346.75750363474663</v>
      </c>
      <c r="E46">
        <f t="shared" si="10"/>
        <v>346.75750363474663</v>
      </c>
      <c r="F46">
        <f t="shared" si="11"/>
        <v>4.8197160081077071</v>
      </c>
      <c r="G46">
        <f t="shared" si="7"/>
        <v>116.12667498964591</v>
      </c>
      <c r="H46">
        <f t="shared" si="12"/>
        <v>0.72544910659005746</v>
      </c>
    </row>
    <row r="47" spans="1:8" x14ac:dyDescent="0.25">
      <c r="A47" s="1">
        <f t="shared" si="4"/>
        <v>55</v>
      </c>
      <c r="B47" s="1">
        <f t="shared" si="8"/>
        <v>4.9190558996988827E-2</v>
      </c>
      <c r="C47">
        <f t="shared" si="9"/>
        <v>3.100179176369552E-3</v>
      </c>
      <c r="D47">
        <f t="shared" si="6"/>
        <v>322.56200145536252</v>
      </c>
      <c r="E47">
        <f t="shared" si="10"/>
        <v>322.56200145536252</v>
      </c>
      <c r="F47">
        <f t="shared" si="11"/>
        <v>4.483413410598474</v>
      </c>
      <c r="G47">
        <f t="shared" si="7"/>
        <v>116.13331331408713</v>
      </c>
      <c r="H47">
        <f t="shared" si="12"/>
        <v>0.75274035182593346</v>
      </c>
    </row>
    <row r="48" spans="1:8" x14ac:dyDescent="0.25">
      <c r="A48" s="1">
        <f t="shared" si="4"/>
        <v>56</v>
      </c>
      <c r="B48" s="1">
        <f t="shared" si="8"/>
        <v>5.2451638237101278E-2</v>
      </c>
      <c r="C48">
        <f t="shared" si="9"/>
        <v>3.3057049959339634E-3</v>
      </c>
      <c r="D48">
        <f t="shared" si="6"/>
        <v>302.50733239354565</v>
      </c>
      <c r="E48">
        <f t="shared" si="10"/>
        <v>302.50733239354565</v>
      </c>
      <c r="F48">
        <f t="shared" si="11"/>
        <v>4.2046658463745876</v>
      </c>
      <c r="G48">
        <f t="shared" si="7"/>
        <v>116.1415637677143</v>
      </c>
      <c r="H48">
        <f t="shared" si="12"/>
        <v>0.77803004799931275</v>
      </c>
    </row>
    <row r="49" spans="1:8" x14ac:dyDescent="0.25">
      <c r="A49" s="1">
        <f t="shared" si="4"/>
        <v>57</v>
      </c>
      <c r="B49" s="1">
        <f t="shared" si="8"/>
        <v>5.5546358503906157E-2</v>
      </c>
      <c r="C49">
        <f t="shared" si="9"/>
        <v>3.5007462299322316E-3</v>
      </c>
      <c r="D49">
        <f t="shared" si="6"/>
        <v>285.65338197032304</v>
      </c>
      <c r="E49">
        <f t="shared" si="10"/>
        <v>285.65338197032304</v>
      </c>
      <c r="F49">
        <f t="shared" si="11"/>
        <v>3.9704063024478211</v>
      </c>
      <c r="G49">
        <f t="shared" si="7"/>
        <v>116.14757740659142</v>
      </c>
      <c r="H49">
        <f t="shared" si="12"/>
        <v>0.80120807888225476</v>
      </c>
    </row>
    <row r="50" spans="1:8" x14ac:dyDescent="0.25">
      <c r="A50" s="1">
        <f t="shared" si="4"/>
        <v>58</v>
      </c>
      <c r="B50" s="1">
        <f t="shared" si="8"/>
        <v>5.8480666730799567E-2</v>
      </c>
      <c r="C50">
        <f t="shared" si="9"/>
        <v>3.6856776770951244E-3</v>
      </c>
      <c r="D50">
        <f t="shared" si="6"/>
        <v>271.32052436776087</v>
      </c>
      <c r="E50">
        <f t="shared" si="10"/>
        <v>271.32052436776087</v>
      </c>
      <c r="F50">
        <f t="shared" si="11"/>
        <v>3.7711883979904108</v>
      </c>
      <c r="G50">
        <f t="shared" si="7"/>
        <v>116.14892469983079</v>
      </c>
      <c r="H50">
        <f t="shared" si="12"/>
        <v>0.82222569710009608</v>
      </c>
    </row>
    <row r="51" spans="1:8" x14ac:dyDescent="0.25">
      <c r="A51" s="1">
        <f t="shared" si="4"/>
        <v>59</v>
      </c>
      <c r="B51" s="1">
        <f t="shared" si="8"/>
        <v>6.1260926026130903E-2</v>
      </c>
      <c r="C51">
        <f t="shared" si="9"/>
        <v>3.8609003651077106E-3</v>
      </c>
      <c r="D51">
        <f t="shared" si="6"/>
        <v>259.00694279431428</v>
      </c>
      <c r="E51">
        <f t="shared" si="10"/>
        <v>259.00694279431428</v>
      </c>
      <c r="F51">
        <f t="shared" si="11"/>
        <v>3.6000371882701039</v>
      </c>
      <c r="G51">
        <f t="shared" si="7"/>
        <v>116.14424735990565</v>
      </c>
      <c r="H51">
        <f t="shared" si="12"/>
        <v>0.84109063948332863</v>
      </c>
    </row>
    <row r="52" spans="1:8" x14ac:dyDescent="0.25">
      <c r="A52" s="1">
        <f t="shared" si="4"/>
        <v>60</v>
      </c>
      <c r="B52" s="1">
        <f t="shared" si="8"/>
        <v>6.3893559284884008E-2</v>
      </c>
      <c r="C52">
        <f t="shared" si="9"/>
        <v>4.0268190896398694E-3</v>
      </c>
      <c r="D52">
        <f t="shared" si="6"/>
        <v>248.33497054108608</v>
      </c>
      <c r="E52">
        <f t="shared" si="10"/>
        <v>248.33497054108608</v>
      </c>
      <c r="F52">
        <f t="shared" si="11"/>
        <v>3.451703338338064</v>
      </c>
      <c r="G52">
        <f t="shared" si="7"/>
        <v>116.13297776394718</v>
      </c>
      <c r="H52">
        <f t="shared" si="12"/>
        <v>0.85785933629581002</v>
      </c>
    </row>
    <row r="53" spans="1:8" x14ac:dyDescent="0.25">
      <c r="A53" s="1">
        <f t="shared" si="4"/>
        <v>61</v>
      </c>
      <c r="B53" s="1">
        <f t="shared" si="8"/>
        <v>6.6384847424602419E-2</v>
      </c>
      <c r="C53">
        <f t="shared" si="9"/>
        <v>4.183829698394371E-3</v>
      </c>
      <c r="D53">
        <f t="shared" si="6"/>
        <v>239.01546479861983</v>
      </c>
      <c r="E53">
        <f t="shared" si="10"/>
        <v>239.01546479861983</v>
      </c>
      <c r="F53">
        <f t="shared" si="11"/>
        <v>3.3221679409961524</v>
      </c>
      <c r="G53">
        <f t="shared" si="7"/>
        <v>116.1151142471487</v>
      </c>
      <c r="H53">
        <f t="shared" si="12"/>
        <v>0.87262740133954309</v>
      </c>
    </row>
    <row r="54" spans="1:8" x14ac:dyDescent="0.25">
      <c r="A54" s="1">
        <f t="shared" si="4"/>
        <v>62</v>
      </c>
      <c r="B54" s="1">
        <f t="shared" si="8"/>
        <v>6.8740818364068035E-2</v>
      </c>
      <c r="C54">
        <f t="shared" si="9"/>
        <v>4.3323120941140504E-3</v>
      </c>
      <c r="D54">
        <f t="shared" si="6"/>
        <v>230.82362910987328</v>
      </c>
      <c r="E54">
        <f t="shared" si="10"/>
        <v>230.82362910987328</v>
      </c>
      <c r="F54">
        <f t="shared" si="11"/>
        <v>3.2083064637649978</v>
      </c>
      <c r="G54">
        <f t="shared" si="7"/>
        <v>116.09104297781997</v>
      </c>
      <c r="H54">
        <f t="shared" si="12"/>
        <v>0.88551954444305836</v>
      </c>
    </row>
    <row r="55" spans="1:8" x14ac:dyDescent="0.25">
      <c r="A55" s="1">
        <f t="shared" si="4"/>
        <v>63</v>
      </c>
      <c r="B55" s="1">
        <f t="shared" si="8"/>
        <v>7.0967190349466802E-2</v>
      </c>
      <c r="C55">
        <f t="shared" si="9"/>
        <v>4.4726266627776899E-3</v>
      </c>
      <c r="D55">
        <f t="shared" si="6"/>
        <v>223.58226505293823</v>
      </c>
      <c r="E55">
        <f t="shared" si="10"/>
        <v>223.58226505293823</v>
      </c>
      <c r="F55">
        <f t="shared" si="11"/>
        <v>3.1076559575757829</v>
      </c>
      <c r="G55">
        <f t="shared" si="7"/>
        <v>116.0613990225952</v>
      </c>
      <c r="H55">
        <f t="shared" si="12"/>
        <v>0.8966798488302623</v>
      </c>
    </row>
    <row r="56" spans="1:8" x14ac:dyDescent="0.25">
      <c r="A56" s="1">
        <f t="shared" si="4"/>
        <v>64</v>
      </c>
      <c r="B56" s="1">
        <f t="shared" si="8"/>
        <v>7.3069348258545649E-2</v>
      </c>
      <c r="C56">
        <f t="shared" si="9"/>
        <v>4.6051127801963951E-3</v>
      </c>
      <c r="D56">
        <f t="shared" si="6"/>
        <v>217.14994783631613</v>
      </c>
      <c r="E56">
        <f t="shared" si="10"/>
        <v>217.14994783631613</v>
      </c>
      <c r="F56">
        <f t="shared" si="11"/>
        <v>3.0182507048178331</v>
      </c>
      <c r="G56">
        <f t="shared" si="7"/>
        <v>116.02696035868617</v>
      </c>
      <c r="H56">
        <f t="shared" si="12"/>
        <v>0.90626308015993084</v>
      </c>
    </row>
    <row r="57" spans="1:8" x14ac:dyDescent="0.25">
      <c r="A57" s="1">
        <f t="shared" si="4"/>
        <v>65</v>
      </c>
      <c r="B57" s="1">
        <f t="shared" si="8"/>
        <v>7.5052340012181792E-2</v>
      </c>
      <c r="C57">
        <f t="shared" si="9"/>
        <v>4.7300885858568191E-3</v>
      </c>
      <c r="D57">
        <f t="shared" si="6"/>
        <v>211.41253104435415</v>
      </c>
      <c r="E57">
        <f t="shared" si="10"/>
        <v>211.41253104435415</v>
      </c>
      <c r="F57">
        <f t="shared" si="11"/>
        <v>2.9385041405256502</v>
      </c>
      <c r="G57">
        <f t="shared" si="7"/>
        <v>115.98856927948817</v>
      </c>
      <c r="H57">
        <f t="shared" si="12"/>
        <v>0.91442741031894947</v>
      </c>
    </row>
    <row r="58" spans="1:8" x14ac:dyDescent="0.25">
      <c r="A58" s="1">
        <f t="shared" si="4"/>
        <v>66</v>
      </c>
      <c r="B58" s="1">
        <f t="shared" si="8"/>
        <v>7.6920885175606718E-2</v>
      </c>
      <c r="C58">
        <f t="shared" si="9"/>
        <v>4.8478515250035487E-3</v>
      </c>
      <c r="D58">
        <f t="shared" si="6"/>
        <v>206.27694450672516</v>
      </c>
      <c r="E58">
        <f t="shared" si="10"/>
        <v>206.27694450672516</v>
      </c>
      <c r="F58">
        <f t="shared" si="11"/>
        <v>2.8671226465796527</v>
      </c>
      <c r="G58">
        <f t="shared" si="7"/>
        <v>115.94707615352129</v>
      </c>
      <c r="H58">
        <f t="shared" si="12"/>
        <v>0.92132869456943911</v>
      </c>
    </row>
    <row r="59" spans="1:8" x14ac:dyDescent="0.25">
      <c r="A59" s="1">
        <f t="shared" si="4"/>
        <v>67</v>
      </c>
      <c r="B59" s="1">
        <f t="shared" si="8"/>
        <v>7.8679390793875786E-2</v>
      </c>
      <c r="C59">
        <f t="shared" si="9"/>
        <v>4.9586793466516082E-3</v>
      </c>
      <c r="D59">
        <f t="shared" si="6"/>
        <v>201.66659912689431</v>
      </c>
      <c r="E59">
        <f t="shared" si="10"/>
        <v>201.66659912689431</v>
      </c>
      <c r="F59">
        <f t="shared" si="11"/>
        <v>2.8030416816483736</v>
      </c>
      <c r="G59">
        <f t="shared" si="7"/>
        <v>115.90330099769112</v>
      </c>
      <c r="H59">
        <f t="shared" si="12"/>
        <v>0.92711625853129787</v>
      </c>
    </row>
    <row r="60" spans="1:8" x14ac:dyDescent="0.25">
      <c r="A60" s="1">
        <f t="shared" si="4"/>
        <v>68</v>
      </c>
      <c r="B60" s="1">
        <f t="shared" si="8"/>
        <v>8.0331971318348155E-2</v>
      </c>
      <c r="C60">
        <f t="shared" si="9"/>
        <v>5.0628313594302541E-3</v>
      </c>
      <c r="D60">
        <f t="shared" si="6"/>
        <v>197.51793591492154</v>
      </c>
      <c r="E60">
        <f t="shared" si="10"/>
        <v>197.51793591492154</v>
      </c>
      <c r="F60">
        <f t="shared" si="11"/>
        <v>2.745377814867124</v>
      </c>
      <c r="G60">
        <f t="shared" si="7"/>
        <v>115.8580088713511</v>
      </c>
      <c r="H60">
        <f t="shared" si="12"/>
        <v>0.93193003528214546</v>
      </c>
    </row>
    <row r="61" spans="1:8" x14ac:dyDescent="0.25">
      <c r="A61" s="1">
        <f t="shared" si="4"/>
        <v>69</v>
      </c>
      <c r="B61" s="1">
        <f t="shared" si="8"/>
        <v>8.18824706111351E-2</v>
      </c>
      <c r="C61">
        <f t="shared" si="9"/>
        <v>5.1605498183883653E-3</v>
      </c>
      <c r="D61">
        <f t="shared" si="6"/>
        <v>193.77780182195761</v>
      </c>
      <c r="E61">
        <f t="shared" si="10"/>
        <v>193.77780182195761</v>
      </c>
      <c r="F61">
        <f t="shared" si="11"/>
        <v>2.6933922515516273</v>
      </c>
      <c r="G61">
        <f t="shared" si="7"/>
        <v>115.81189568128508</v>
      </c>
      <c r="H61">
        <f t="shared" si="12"/>
        <v>0.93589883381731753</v>
      </c>
    </row>
    <row r="62" spans="1:8" x14ac:dyDescent="0.25">
      <c r="A62" s="1">
        <f t="shared" si="4"/>
        <v>70</v>
      </c>
      <c r="B62" s="1">
        <f t="shared" si="8"/>
        <v>8.3334484730969063E-2</v>
      </c>
      <c r="C62">
        <f t="shared" si="9"/>
        <v>5.2520613610479916E-3</v>
      </c>
      <c r="D62">
        <f t="shared" si="6"/>
        <v>190.40143122022872</v>
      </c>
      <c r="E62">
        <f t="shared" si="10"/>
        <v>190.40143122022872</v>
      </c>
      <c r="F62">
        <f t="shared" si="11"/>
        <v>2.6464627770114078</v>
      </c>
      <c r="G62">
        <f t="shared" si="7"/>
        <v>115.76558157676223</v>
      </c>
      <c r="H62">
        <f t="shared" si="12"/>
        <v>0.93913950402498148</v>
      </c>
    </row>
    <row r="63" spans="1:8" x14ac:dyDescent="0.25">
      <c r="A63" s="1">
        <f t="shared" si="4"/>
        <v>71</v>
      </c>
      <c r="B63" s="1">
        <f t="shared" si="8"/>
        <v>8.4691384664409938E-2</v>
      </c>
      <c r="C63">
        <f t="shared" si="9"/>
        <v>5.3375784400128421E-3</v>
      </c>
      <c r="D63">
        <f t="shared" si="6"/>
        <v>187.35087666413648</v>
      </c>
      <c r="E63">
        <f t="shared" si="10"/>
        <v>187.35087666413648</v>
      </c>
      <c r="F63">
        <f t="shared" si="11"/>
        <v>2.6040619450943261</v>
      </c>
      <c r="G63">
        <f t="shared" si="7"/>
        <v>115.71960967281873</v>
      </c>
      <c r="H63">
        <f t="shared" si="12"/>
        <v>0.94175677545981018</v>
      </c>
    </row>
    <row r="64" spans="1:8" x14ac:dyDescent="0.25">
      <c r="A64" s="1">
        <f t="shared" si="4"/>
        <v>72</v>
      </c>
      <c r="B64" s="1">
        <f t="shared" si="8"/>
        <v>8.5956338465538976E-2</v>
      </c>
      <c r="C64">
        <f t="shared" si="9"/>
        <v>5.4173007182973763E-3</v>
      </c>
      <c r="D64">
        <f t="shared" si="6"/>
        <v>184.59377686426345</v>
      </c>
      <c r="E64">
        <f t="shared" si="10"/>
        <v>184.59377686426345</v>
      </c>
      <c r="F64">
        <f t="shared" si="11"/>
        <v>2.5657399537830843</v>
      </c>
      <c r="G64">
        <f t="shared" si="7"/>
        <v>115.67444834220186</v>
      </c>
      <c r="H64">
        <f t="shared" si="12"/>
        <v>0.943843575025342</v>
      </c>
    </row>
    <row r="65" spans="1:8" x14ac:dyDescent="0.25">
      <c r="A65" s="1">
        <f t="shared" si="4"/>
        <v>73</v>
      </c>
      <c r="B65" s="1">
        <f t="shared" si="8"/>
        <v>8.7132332463482315E-2</v>
      </c>
      <c r="C65">
        <f t="shared" si="9"/>
        <v>5.4914164059069173E-3</v>
      </c>
      <c r="D65">
        <f t="shared" si="6"/>
        <v>182.10238053051964</v>
      </c>
      <c r="E65">
        <f t="shared" si="10"/>
        <v>182.10238053051964</v>
      </c>
      <c r="F65">
        <f t="shared" si="11"/>
        <v>2.5311110772154004</v>
      </c>
      <c r="G65">
        <f t="shared" si="7"/>
        <v>115.63049574718454</v>
      </c>
      <c r="H65">
        <f t="shared" si="12"/>
        <v>0.94548166292190983</v>
      </c>
    </row>
    <row r="66" spans="1:8" x14ac:dyDescent="0.25">
      <c r="A66" s="1">
        <f t="shared" si="4"/>
        <v>74</v>
      </c>
      <c r="B66" s="1">
        <f t="shared" ref="B66:B97" si="13">SQRT((POWER(Fx/Fb,4)+POWER(Fx/Fb,2)*(POWER(1/Qb,2)-2)+1)/((POWER(F/Fs,4)*POWER(F/Fb,4))+(AB*POWER(Fx/Fs,3)*POWER(Fx/Fb,3))+(AC*POWER(Fx/Fs,2)*POWER(Fx/Fb,2))+(AD*(Fx/Fs)*(Fx/Fb))+1))</f>
        <v>8.8222191326639041E-2</v>
      </c>
      <c r="C66">
        <f t="shared" ref="C66:C97" si="14">B66*Xst</f>
        <v>5.5601035243628616E-3</v>
      </c>
      <c r="D66">
        <f t="shared" si="6"/>
        <v>179.85276634117906</v>
      </c>
      <c r="E66">
        <f t="shared" ref="E66:E97" si="15">IF(D66&lt;Pe,D66,Pe)</f>
        <v>179.85276634117906</v>
      </c>
      <c r="F66">
        <f t="shared" ref="F66:F97" si="16">Ƞ*E66</f>
        <v>2.4998428237334172</v>
      </c>
      <c r="G66">
        <f t="shared" si="7"/>
        <v>115.58808563754044</v>
      </c>
      <c r="H66">
        <f t="shared" ref="H66:H97" si="17">(AA/SQRT(((((F/Fb)^4)-(CK*((F/Fb)^2))+AK)^2)+((F/Fb)^2)*(((DK*((F/Fb)^2))-BK)^2)))</f>
        <v>0.94674246078674296</v>
      </c>
    </row>
    <row r="67" spans="1:8" x14ac:dyDescent="0.25">
      <c r="A67" s="1">
        <f t="shared" ref="A67:A92" si="18">A66+k</f>
        <v>75</v>
      </c>
      <c r="B67" s="1">
        <f t="shared" si="13"/>
        <v>8.9228596858489245E-2</v>
      </c>
      <c r="C67">
        <f t="shared" si="14"/>
        <v>5.6235310912871594E-3</v>
      </c>
      <c r="D67">
        <f t="shared" ref="D67:D130" si="19">1/C67</f>
        <v>177.82421467347339</v>
      </c>
      <c r="E67">
        <f t="shared" si="15"/>
        <v>177.82421467347339</v>
      </c>
      <c r="F67">
        <f t="shared" si="16"/>
        <v>2.4716472033254067</v>
      </c>
      <c r="G67">
        <f t="shared" ref="G67:G130" si="20">10*LOG((F67*H67^2)/0.00000000000618825,10)</f>
        <v>115.54749372380797</v>
      </c>
      <c r="H67">
        <f t="shared" si="17"/>
        <v>0.94768797735085741</v>
      </c>
    </row>
    <row r="68" spans="1:8" x14ac:dyDescent="0.25">
      <c r="A68" s="1">
        <f t="shared" si="18"/>
        <v>76</v>
      </c>
      <c r="B68" s="1">
        <f t="shared" si="13"/>
        <v>9.0154105457239758E-2</v>
      </c>
      <c r="C68">
        <f t="shared" si="14"/>
        <v>5.6818602207766803E-3</v>
      </c>
      <c r="D68">
        <f t="shared" si="19"/>
        <v>175.99869781085627</v>
      </c>
      <c r="E68">
        <f t="shared" si="15"/>
        <v>175.99869781085627</v>
      </c>
      <c r="F68">
        <f t="shared" si="16"/>
        <v>2.4462736418203206</v>
      </c>
      <c r="G68">
        <f t="shared" si="20"/>
        <v>115.50894415352757</v>
      </c>
      <c r="H68">
        <f t="shared" si="17"/>
        <v>0.94837176354896613</v>
      </c>
    </row>
    <row r="69" spans="1:8" x14ac:dyDescent="0.25">
      <c r="A69" s="1">
        <f t="shared" si="18"/>
        <v>77</v>
      </c>
      <c r="B69" s="1">
        <f t="shared" si="13"/>
        <v>9.1001164210064531E-2</v>
      </c>
      <c r="C69">
        <f t="shared" si="14"/>
        <v>5.7352451377244568E-3</v>
      </c>
      <c r="D69">
        <f t="shared" si="19"/>
        <v>174.36046341286203</v>
      </c>
      <c r="E69">
        <f t="shared" si="15"/>
        <v>174.36046341286203</v>
      </c>
      <c r="F69">
        <f t="shared" si="16"/>
        <v>2.4235031913750364</v>
      </c>
      <c r="G69">
        <f t="shared" si="20"/>
        <v>115.47261578237922</v>
      </c>
      <c r="H69">
        <f t="shared" si="17"/>
        <v>0.94883985044864627</v>
      </c>
    </row>
    <row r="70" spans="1:8" x14ac:dyDescent="0.25">
      <c r="A70" s="1">
        <f t="shared" si="18"/>
        <v>78</v>
      </c>
      <c r="B70" s="1">
        <f t="shared" si="13"/>
        <v>9.177212561873109E-2</v>
      </c>
      <c r="C70">
        <f t="shared" si="14"/>
        <v>5.7838341058855814E-3</v>
      </c>
      <c r="D70">
        <f t="shared" si="19"/>
        <v>172.8956919740157</v>
      </c>
      <c r="E70">
        <f t="shared" si="15"/>
        <v>172.8956919740157</v>
      </c>
      <c r="F70">
        <f t="shared" si="16"/>
        <v>2.4031437693639042</v>
      </c>
      <c r="G70">
        <f t="shared" si="20"/>
        <v>115.4386480522985</v>
      </c>
      <c r="H70">
        <f t="shared" si="17"/>
        <v>0.94913163992155769</v>
      </c>
    </row>
    <row r="71" spans="1:8" x14ac:dyDescent="0.25">
      <c r="A71" s="1">
        <f t="shared" si="18"/>
        <v>79</v>
      </c>
      <c r="B71" s="1">
        <f t="shared" si="13"/>
        <v>9.2469260971235256E-2</v>
      </c>
      <c r="C71">
        <f t="shared" si="14"/>
        <v>5.8277702706093192E-3</v>
      </c>
      <c r="D71">
        <f t="shared" si="19"/>
        <v>171.59221341362957</v>
      </c>
      <c r="E71">
        <f t="shared" si="15"/>
        <v>171.59221341362957</v>
      </c>
      <c r="F71">
        <f t="shared" si="16"/>
        <v>2.3850262191512464</v>
      </c>
      <c r="G71">
        <f t="shared" si="20"/>
        <v>115.40714637416772</v>
      </c>
      <c r="H71">
        <f t="shared" si="17"/>
        <v>0.94928073031215854</v>
      </c>
    </row>
    <row r="72" spans="1:8" x14ac:dyDescent="0.25">
      <c r="A72" s="1">
        <f t="shared" si="18"/>
        <v>80</v>
      </c>
      <c r="B72" s="1">
        <f t="shared" si="13"/>
        <v>9.3094772386527302E-2</v>
      </c>
      <c r="C72">
        <f t="shared" si="14"/>
        <v>5.8671924179443105E-3</v>
      </c>
      <c r="D72">
        <f t="shared" si="19"/>
        <v>170.43927125034878</v>
      </c>
      <c r="E72">
        <f t="shared" si="15"/>
        <v>170.43927125034878</v>
      </c>
      <c r="F72">
        <f t="shared" si="16"/>
        <v>2.3690010322626018</v>
      </c>
      <c r="G72">
        <f t="shared" si="20"/>
        <v>115.37818697173584</v>
      </c>
      <c r="H72">
        <f t="shared" si="17"/>
        <v>0.94931566822910307</v>
      </c>
    </row>
    <row r="73" spans="1:8" x14ac:dyDescent="0.25">
      <c r="A73" s="1">
        <f t="shared" si="18"/>
        <v>81</v>
      </c>
      <c r="B73" s="1">
        <f t="shared" si="13"/>
        <v>9.3650803568393462E-2</v>
      </c>
      <c r="C73">
        <f t="shared" si="14"/>
        <v>5.9022356523897477E-3</v>
      </c>
      <c r="D73">
        <f t="shared" si="19"/>
        <v>169.42732532123</v>
      </c>
      <c r="E73">
        <f t="shared" si="15"/>
        <v>169.42732532123</v>
      </c>
      <c r="F73">
        <f t="shared" si="16"/>
        <v>2.3549356063012628</v>
      </c>
      <c r="G73">
        <f t="shared" si="20"/>
        <v>115.35182118275139</v>
      </c>
      <c r="H73">
        <f t="shared" si="17"/>
        <v>0.94926062373135778</v>
      </c>
    </row>
    <row r="74" spans="1:8" x14ac:dyDescent="0.25">
      <c r="A74" s="1">
        <f t="shared" si="18"/>
        <v>82</v>
      </c>
      <c r="B74" s="1">
        <f t="shared" si="13"/>
        <v>9.4139449311298792E-2</v>
      </c>
      <c r="C74">
        <f t="shared" si="14"/>
        <v>5.9330319959903458E-3</v>
      </c>
      <c r="D74">
        <f t="shared" si="19"/>
        <v>168.54788591664746</v>
      </c>
      <c r="E74">
        <f t="shared" si="15"/>
        <v>168.54788591664746</v>
      </c>
      <c r="F74">
        <f t="shared" si="16"/>
        <v>2.3427119395254983</v>
      </c>
      <c r="G74">
        <f t="shared" si="20"/>
        <v>115.3280792382632</v>
      </c>
      <c r="H74">
        <f t="shared" si="17"/>
        <v>0.94913599025870732</v>
      </c>
    </row>
    <row r="75" spans="1:8" x14ac:dyDescent="0.25">
      <c r="A75" s="1">
        <f t="shared" si="18"/>
        <v>83</v>
      </c>
      <c r="B75" s="1">
        <f t="shared" si="13"/>
        <v>9.4562763806308889E-2</v>
      </c>
      <c r="C75">
        <f t="shared" si="14"/>
        <v>5.9597109118076268E-3</v>
      </c>
      <c r="D75">
        <f t="shared" si="19"/>
        <v>167.79337367165888</v>
      </c>
      <c r="E75">
        <f t="shared" si="15"/>
        <v>167.79337367165888</v>
      </c>
      <c r="F75">
        <f t="shared" si="16"/>
        <v>2.3322246834247182</v>
      </c>
      <c r="G75">
        <f t="shared" si="20"/>
        <v>115.30697355578835</v>
      </c>
      <c r="H75">
        <f t="shared" si="17"/>
        <v>0.94895891320780945</v>
      </c>
    </row>
    <row r="76" spans="1:8" x14ac:dyDescent="0.25">
      <c r="A76" s="1">
        <f t="shared" si="18"/>
        <v>84</v>
      </c>
      <c r="B76" s="1">
        <f t="shared" si="13"/>
        <v>9.4922767799599003E-2</v>
      </c>
      <c r="C76">
        <f t="shared" si="14"/>
        <v>5.982399755076845E-3</v>
      </c>
      <c r="D76">
        <f t="shared" si="19"/>
        <v>167.15700069213358</v>
      </c>
      <c r="E76">
        <f t="shared" si="15"/>
        <v>167.15700069213358</v>
      </c>
      <c r="F76">
        <f t="shared" si="16"/>
        <v>2.323379490445777</v>
      </c>
      <c r="G76">
        <f t="shared" si="20"/>
        <v>115.28850158969877</v>
      </c>
      <c r="H76">
        <f t="shared" si="17"/>
        <v>0.9487437525125787</v>
      </c>
    </row>
    <row r="77" spans="1:8" x14ac:dyDescent="0.25">
      <c r="A77" s="1">
        <f t="shared" si="18"/>
        <v>85</v>
      </c>
      <c r="B77" s="1">
        <f t="shared" si="13"/>
        <v>9.522145465982948E-2</v>
      </c>
      <c r="C77">
        <f t="shared" si="14"/>
        <v>6.0012241555964328E-3</v>
      </c>
      <c r="D77">
        <f t="shared" si="19"/>
        <v>166.63266928089189</v>
      </c>
      <c r="E77">
        <f t="shared" si="15"/>
        <v>166.63266928089189</v>
      </c>
      <c r="F77">
        <f t="shared" si="16"/>
        <v>2.3160916063486034</v>
      </c>
      <c r="G77">
        <f t="shared" si="20"/>
        <v>115.27264828504023</v>
      </c>
      <c r="H77">
        <f t="shared" si="17"/>
        <v>0.94850248528397296</v>
      </c>
    </row>
    <row r="78" spans="1:8" x14ac:dyDescent="0.25">
      <c r="A78" s="1">
        <f t="shared" si="18"/>
        <v>86</v>
      </c>
      <c r="B78" s="1">
        <f t="shared" si="13"/>
        <v>9.5460795413981656E-2</v>
      </c>
      <c r="C78">
        <f t="shared" si="14"/>
        <v>6.0163083351058499E-3</v>
      </c>
      <c r="D78">
        <f t="shared" si="19"/>
        <v>166.21488532508968</v>
      </c>
      <c r="E78">
        <f t="shared" si="15"/>
        <v>166.21488532508968</v>
      </c>
      <c r="F78">
        <f t="shared" si="16"/>
        <v>2.3102846663441228</v>
      </c>
      <c r="G78">
        <f t="shared" si="20"/>
        <v>115.25938818074476</v>
      </c>
      <c r="H78">
        <f t="shared" si="17"/>
        <v>0.94824505474832543</v>
      </c>
    </row>
    <row r="79" spans="1:8" x14ac:dyDescent="0.25">
      <c r="A79" s="1">
        <f t="shared" si="18"/>
        <v>87</v>
      </c>
      <c r="B79" s="1">
        <f t="shared" si="13"/>
        <v>9.5642742814180948E-2</v>
      </c>
      <c r="C79">
        <f t="shared" si="14"/>
        <v>6.0277753635924946E-3</v>
      </c>
      <c r="D79">
        <f t="shared" si="19"/>
        <v>165.89868395560279</v>
      </c>
      <c r="E79">
        <f t="shared" si="15"/>
        <v>165.89868395560279</v>
      </c>
      <c r="F79">
        <f t="shared" si="16"/>
        <v>2.3058896618054265</v>
      </c>
      <c r="G79">
        <f t="shared" si="20"/>
        <v>115.24868720602031</v>
      </c>
      <c r="H79">
        <f t="shared" si="17"/>
        <v>0.94797967157709329</v>
      </c>
    </row>
    <row r="80" spans="1:8" x14ac:dyDescent="0.25">
      <c r="A80" s="1">
        <f t="shared" si="18"/>
        <v>88</v>
      </c>
      <c r="B80" s="1">
        <f t="shared" si="13"/>
        <v>9.5769234500587996E-2</v>
      </c>
      <c r="C80">
        <f t="shared" si="14"/>
        <v>6.0357473586293269E-3</v>
      </c>
      <c r="D80">
        <f t="shared" si="19"/>
        <v>165.67956552560088</v>
      </c>
      <c r="E80">
        <f t="shared" si="15"/>
        <v>165.67956552560088</v>
      </c>
      <c r="F80">
        <f t="shared" si="16"/>
        <v>2.3028440504093313</v>
      </c>
      <c r="G80">
        <f t="shared" si="20"/>
        <v>115.24050421042227</v>
      </c>
      <c r="H80">
        <f t="shared" si="17"/>
        <v>0.94771307335416233</v>
      </c>
    </row>
    <row r="81" spans="1:8" x14ac:dyDescent="0.25">
      <c r="A81" s="1">
        <f t="shared" si="18"/>
        <v>89</v>
      </c>
      <c r="B81" s="1">
        <f t="shared" si="13"/>
        <v>9.5842195327594429E-2</v>
      </c>
      <c r="C81">
        <f t="shared" si="14"/>
        <v>6.0403456319807211E-3</v>
      </c>
      <c r="D81">
        <f t="shared" si="19"/>
        <v>165.55344030405837</v>
      </c>
      <c r="E81">
        <f t="shared" si="15"/>
        <v>165.55344030405837</v>
      </c>
      <c r="F81">
        <f t="shared" si="16"/>
        <v>2.3010909874101961</v>
      </c>
      <c r="G81">
        <f t="shared" si="20"/>
        <v>115.23479226429741</v>
      </c>
      <c r="H81">
        <f t="shared" si="17"/>
        <v>0.94745074747012514</v>
      </c>
    </row>
    <row r="82" spans="1:8" x14ac:dyDescent="0.25">
      <c r="A82" s="1">
        <f t="shared" si="18"/>
        <v>90</v>
      </c>
      <c r="B82" s="1">
        <f t="shared" si="13"/>
        <v>9.5863538922267941E-2</v>
      </c>
      <c r="C82">
        <f t="shared" si="14"/>
        <v>6.0416907878216974E-3</v>
      </c>
      <c r="D82">
        <f t="shared" si="19"/>
        <v>165.51658055981795</v>
      </c>
      <c r="E82">
        <f t="shared" si="15"/>
        <v>165.51658055981795</v>
      </c>
      <c r="F82">
        <f t="shared" si="16"/>
        <v>2.3005786596378823</v>
      </c>
      <c r="G82">
        <f t="shared" si="20"/>
        <v>115.23149976231309</v>
      </c>
      <c r="H82">
        <f t="shared" si="17"/>
        <v>0.94719712222763686</v>
      </c>
    </row>
    <row r="83" spans="1:8" x14ac:dyDescent="0.25">
      <c r="A83" s="1">
        <f t="shared" si="18"/>
        <v>91</v>
      </c>
      <c r="B83" s="1">
        <f t="shared" si="13"/>
        <v>9.5835168545202062E-2</v>
      </c>
      <c r="C83">
        <f t="shared" si="14"/>
        <v>6.0399027769920018E-3</v>
      </c>
      <c r="D83">
        <f t="shared" si="19"/>
        <v>165.565578937683</v>
      </c>
      <c r="E83">
        <f t="shared" si="15"/>
        <v>165.565578937683</v>
      </c>
      <c r="F83">
        <f t="shared" si="16"/>
        <v>2.301259706951039</v>
      </c>
      <c r="G83">
        <f t="shared" si="20"/>
        <v>115.23057135888008</v>
      </c>
      <c r="H83">
        <f t="shared" si="17"/>
        <v>0.94695573042833492</v>
      </c>
    </row>
    <row r="84" spans="1:8" x14ac:dyDescent="0.25">
      <c r="A84" s="1">
        <f t="shared" si="18"/>
        <v>92</v>
      </c>
      <c r="B84" s="1">
        <f t="shared" si="13"/>
        <v>9.5758977324591626E-2</v>
      </c>
      <c r="C84">
        <f t="shared" si="14"/>
        <v>6.0351009117484474E-3</v>
      </c>
      <c r="D84">
        <f t="shared" si="19"/>
        <v>165.6973122111867</v>
      </c>
      <c r="E84">
        <f t="shared" si="15"/>
        <v>165.6973122111867</v>
      </c>
      <c r="F84">
        <f t="shared" si="16"/>
        <v>2.3030907184228919</v>
      </c>
      <c r="G84">
        <f t="shared" si="20"/>
        <v>115.2319487605893</v>
      </c>
      <c r="H84">
        <f t="shared" si="17"/>
        <v>0.94672934921520169</v>
      </c>
    </row>
    <row r="85" spans="1:8" x14ac:dyDescent="0.25">
      <c r="A85" s="1">
        <f t="shared" si="18"/>
        <v>93</v>
      </c>
      <c r="B85" s="1">
        <f t="shared" si="13"/>
        <v>9.5636847934434291E-2</v>
      </c>
      <c r="C85">
        <f t="shared" si="14"/>
        <v>6.02740384548393E-3</v>
      </c>
      <c r="D85">
        <f t="shared" si="19"/>
        <v>165.90890964594254</v>
      </c>
      <c r="E85">
        <f t="shared" si="15"/>
        <v>165.90890964594254</v>
      </c>
      <c r="F85">
        <f t="shared" si="16"/>
        <v>2.3060317926112717</v>
      </c>
      <c r="G85">
        <f t="shared" si="20"/>
        <v>115.23557139739177</v>
      </c>
      <c r="H85">
        <f t="shared" si="17"/>
        <v>0.94652011947948145</v>
      </c>
    </row>
    <row r="86" spans="1:8" x14ac:dyDescent="0.25">
      <c r="A86" s="1">
        <f t="shared" si="18"/>
        <v>94</v>
      </c>
      <c r="B86" s="1">
        <f t="shared" si="13"/>
        <v>9.5470651787231395E-2</v>
      </c>
      <c r="C86">
        <f t="shared" si="14"/>
        <v>6.0169295218483153E-3</v>
      </c>
      <c r="D86">
        <f t="shared" si="19"/>
        <v>166.19772532964856</v>
      </c>
      <c r="E86">
        <f t="shared" si="15"/>
        <v>166.19772532964856</v>
      </c>
      <c r="F86">
        <f t="shared" si="16"/>
        <v>2.310046152962697</v>
      </c>
      <c r="G86">
        <f t="shared" si="20"/>
        <v>115.24137699118992</v>
      </c>
      <c r="H86">
        <f t="shared" si="17"/>
        <v>0.94632964771611161</v>
      </c>
    </row>
    <row r="87" spans="1:8" x14ac:dyDescent="0.25">
      <c r="A87" s="1">
        <f t="shared" si="18"/>
        <v>95</v>
      </c>
      <c r="B87" s="1">
        <f t="shared" si="13"/>
        <v>9.5262247810412648E-2</v>
      </c>
      <c r="C87">
        <f t="shared" si="14"/>
        <v>6.003795097633993E-3</v>
      </c>
      <c r="D87">
        <f t="shared" si="19"/>
        <v>166.56131392526791</v>
      </c>
      <c r="E87">
        <f t="shared" si="15"/>
        <v>166.56131392526791</v>
      </c>
      <c r="F87">
        <f t="shared" si="16"/>
        <v>2.3150998107964949</v>
      </c>
      <c r="G87">
        <f t="shared" si="20"/>
        <v>115.24930203778706</v>
      </c>
      <c r="H87">
        <f t="shared" si="17"/>
        <v>0.94615909282905231</v>
      </c>
    </row>
    <row r="88" spans="1:8" x14ac:dyDescent="0.25">
      <c r="A88" s="1">
        <f t="shared" si="18"/>
        <v>96</v>
      </c>
      <c r="B88" s="1">
        <f t="shared" si="13"/>
        <v>9.5013480873950326E-2</v>
      </c>
      <c r="C88">
        <f t="shared" si="14"/>
        <v>5.9881168436780466E-3</v>
      </c>
      <c r="D88">
        <f t="shared" si="19"/>
        <v>166.99740938685088</v>
      </c>
      <c r="E88">
        <f t="shared" si="15"/>
        <v>166.99740938685088</v>
      </c>
      <c r="F88">
        <f t="shared" si="16"/>
        <v>2.3211612694678219</v>
      </c>
      <c r="G88">
        <f t="shared" si="20"/>
        <v>115.2592822157491</v>
      </c>
      <c r="H88">
        <f t="shared" si="17"/>
        <v>0.94600924004785214</v>
      </c>
    </row>
    <row r="89" spans="1:8" x14ac:dyDescent="0.25">
      <c r="A89" s="1">
        <f t="shared" si="18"/>
        <v>97</v>
      </c>
      <c r="B89" s="1">
        <f t="shared" si="13"/>
        <v>9.4726179934285698E-2</v>
      </c>
      <c r="C89">
        <f t="shared" si="14"/>
        <v>5.9700100278853212E-3</v>
      </c>
      <c r="D89">
        <f t="shared" si="19"/>
        <v>167.50390624623739</v>
      </c>
      <c r="E89">
        <f t="shared" si="15"/>
        <v>167.50390624623739</v>
      </c>
      <c r="F89">
        <f t="shared" si="16"/>
        <v>2.3282012642643379</v>
      </c>
      <c r="G89">
        <f t="shared" si="20"/>
        <v>115.2712527336483</v>
      </c>
      <c r="H89">
        <f t="shared" si="17"/>
        <v>0.94588056381744634</v>
      </c>
    </row>
    <row r="90" spans="1:8" x14ac:dyDescent="0.25">
      <c r="A90" s="1">
        <f t="shared" si="18"/>
        <v>98</v>
      </c>
      <c r="B90" s="1">
        <f t="shared" si="13"/>
        <v>9.4402155956796102E-2</v>
      </c>
      <c r="C90">
        <f t="shared" si="14"/>
        <v>5.9495887842942663E-3</v>
      </c>
      <c r="D90">
        <f t="shared" si="19"/>
        <v>168.07884313615111</v>
      </c>
      <c r="E90">
        <f t="shared" si="15"/>
        <v>168.07884313615111</v>
      </c>
      <c r="F90">
        <f t="shared" si="16"/>
        <v>2.336192533387349</v>
      </c>
      <c r="G90">
        <f t="shared" si="20"/>
        <v>115.28514862535766</v>
      </c>
      <c r="H90">
        <f t="shared" si="17"/>
        <v>0.9457732812614873</v>
      </c>
    </row>
    <row r="91" spans="1:8" x14ac:dyDescent="0.25">
      <c r="A91" s="1">
        <f t="shared" si="18"/>
        <v>99</v>
      </c>
      <c r="B91" s="1">
        <f t="shared" si="13"/>
        <v>9.4043199675647976E-2</v>
      </c>
      <c r="C91">
        <f t="shared" si="14"/>
        <v>5.9269659718942163E-3</v>
      </c>
      <c r="D91">
        <f t="shared" si="19"/>
        <v>168.72038826307065</v>
      </c>
      <c r="E91">
        <f t="shared" si="15"/>
        <v>168.72038826307065</v>
      </c>
      <c r="F91">
        <f t="shared" si="16"/>
        <v>2.3451096160336546</v>
      </c>
      <c r="G91">
        <f t="shared" si="20"/>
        <v>115.30090500151765</v>
      </c>
      <c r="H91">
        <f t="shared" si="17"/>
        <v>0.94568739759211617</v>
      </c>
    </row>
    <row r="92" spans="1:8" x14ac:dyDescent="0.25">
      <c r="A92" s="1">
        <f t="shared" si="18"/>
        <v>100</v>
      </c>
      <c r="B92" s="1">
        <f t="shared" si="13"/>
        <v>9.3651079246066957E-2</v>
      </c>
      <c r="C92">
        <f t="shared" si="14"/>
        <v>5.902253026662376E-3</v>
      </c>
      <c r="D92">
        <f t="shared" si="19"/>
        <v>169.42682658345521</v>
      </c>
      <c r="E92">
        <f t="shared" si="15"/>
        <v>169.42682658345521</v>
      </c>
      <c r="F92">
        <f t="shared" si="16"/>
        <v>2.3549286741529696</v>
      </c>
      <c r="G92">
        <f t="shared" si="20"/>
        <v>115.31845726397654</v>
      </c>
      <c r="H92">
        <f t="shared" si="17"/>
        <v>0.94562274464233687</v>
      </c>
    </row>
    <row r="93" spans="1:8" x14ac:dyDescent="0.25">
      <c r="A93" s="1">
        <f t="shared" ref="A93:A110" si="21">A92+(k*50)</f>
        <v>150</v>
      </c>
      <c r="B93" s="1">
        <f t="shared" si="13"/>
        <v>5.9686813459314723E-2</v>
      </c>
      <c r="C93">
        <f t="shared" si="14"/>
        <v>3.7616937063420751E-3</v>
      </c>
      <c r="D93">
        <f t="shared" si="19"/>
        <v>265.83769920289825</v>
      </c>
      <c r="E93">
        <f t="shared" si="15"/>
        <v>265.83769920289825</v>
      </c>
      <c r="F93">
        <f t="shared" si="16"/>
        <v>3.6949805007142227</v>
      </c>
      <c r="G93">
        <f t="shared" si="20"/>
        <v>117.37660287930076</v>
      </c>
      <c r="H93">
        <f t="shared" si="17"/>
        <v>0.95677097914217413</v>
      </c>
    </row>
    <row r="94" spans="1:8" x14ac:dyDescent="0.25">
      <c r="A94" s="1">
        <f t="shared" si="21"/>
        <v>200</v>
      </c>
      <c r="B94" s="1">
        <f t="shared" si="13"/>
        <v>3.5687243325004628E-2</v>
      </c>
      <c r="C94">
        <f t="shared" si="14"/>
        <v>2.2491480250302746E-3</v>
      </c>
      <c r="D94">
        <f t="shared" si="19"/>
        <v>444.61279954508086</v>
      </c>
      <c r="E94">
        <f t="shared" si="15"/>
        <v>400</v>
      </c>
      <c r="F94">
        <f t="shared" si="16"/>
        <v>5.5597539578373523</v>
      </c>
      <c r="G94">
        <f t="shared" si="20"/>
        <v>119.273116252454</v>
      </c>
      <c r="H94">
        <f t="shared" si="17"/>
        <v>0.97031322689590305</v>
      </c>
    </row>
    <row r="95" spans="1:8" x14ac:dyDescent="0.25">
      <c r="A95" s="1">
        <f t="shared" si="21"/>
        <v>250</v>
      </c>
      <c r="B95" s="1">
        <f t="shared" si="13"/>
        <v>2.3128412890406E-2</v>
      </c>
      <c r="C95">
        <f t="shared" si="14"/>
        <v>1.4576419843023742E-3</v>
      </c>
      <c r="D95">
        <f t="shared" si="19"/>
        <v>686.03951503125711</v>
      </c>
      <c r="E95">
        <f t="shared" si="15"/>
        <v>400</v>
      </c>
      <c r="F95">
        <f t="shared" si="16"/>
        <v>5.5597539578373523</v>
      </c>
      <c r="G95">
        <f t="shared" si="20"/>
        <v>119.35197319264019</v>
      </c>
      <c r="H95">
        <f t="shared" si="17"/>
        <v>0.97916255873896407</v>
      </c>
    </row>
    <row r="96" spans="1:8" x14ac:dyDescent="0.25">
      <c r="A96" s="1">
        <f t="shared" si="21"/>
        <v>300</v>
      </c>
      <c r="B96" s="1">
        <f t="shared" si="13"/>
        <v>1.6105162039636897E-2</v>
      </c>
      <c r="C96">
        <f t="shared" si="14"/>
        <v>1.0150095669861376E-3</v>
      </c>
      <c r="D96">
        <f t="shared" si="19"/>
        <v>985.2123886568819</v>
      </c>
      <c r="E96">
        <f t="shared" si="15"/>
        <v>400</v>
      </c>
      <c r="F96">
        <f t="shared" si="16"/>
        <v>5.5597539578373523</v>
      </c>
      <c r="G96">
        <f t="shared" si="20"/>
        <v>119.40168591546606</v>
      </c>
      <c r="H96">
        <f t="shared" si="17"/>
        <v>0.98478275462922427</v>
      </c>
    </row>
    <row r="97" spans="1:8" x14ac:dyDescent="0.25">
      <c r="A97" s="1">
        <f t="shared" si="21"/>
        <v>350</v>
      </c>
      <c r="B97" s="1">
        <f t="shared" si="13"/>
        <v>1.1835969928344703E-2</v>
      </c>
      <c r="C97">
        <f t="shared" si="14"/>
        <v>7.4594857737308182E-4</v>
      </c>
      <c r="D97">
        <f t="shared" si="19"/>
        <v>1340.5749810819143</v>
      </c>
      <c r="E97">
        <f t="shared" si="15"/>
        <v>400</v>
      </c>
      <c r="F97">
        <f t="shared" si="16"/>
        <v>5.5597539578373523</v>
      </c>
      <c r="G97">
        <f t="shared" si="20"/>
        <v>119.43418678557299</v>
      </c>
      <c r="H97">
        <f t="shared" si="17"/>
        <v>0.98847451829190702</v>
      </c>
    </row>
    <row r="98" spans="1:8" x14ac:dyDescent="0.25">
      <c r="A98" s="1">
        <f t="shared" si="21"/>
        <v>400</v>
      </c>
      <c r="B98" s="1">
        <f t="shared" ref="B98:B129" si="22">SQRT((POWER(Fx/Fb,4)+POWER(Fx/Fb,2)*(POWER(1/Qb,2)-2)+1)/((POWER(F/Fs,4)*POWER(F/Fb,4))+(AB*POWER(Fx/Fs,3)*POWER(Fx/Fb,3))+(AC*POWER(Fx/Fs,2)*POWER(Fx/Fb,2))+(AD*(Fx/Fs)*(Fx/Fb))+1))</f>
        <v>9.059001697106191E-3</v>
      </c>
      <c r="C98">
        <f t="shared" ref="C98:C129" si="23">B98*Xst</f>
        <v>5.7093330494138565E-4</v>
      </c>
      <c r="D98">
        <f t="shared" si="19"/>
        <v>1751.5180693525385</v>
      </c>
      <c r="E98">
        <f t="shared" ref="E98:E129" si="24">IF(D98&lt;Pe,D98,Pe)</f>
        <v>400</v>
      </c>
      <c r="F98">
        <f t="shared" ref="F98:F129" si="25">Ƞ*E98</f>
        <v>5.5597539578373523</v>
      </c>
      <c r="G98">
        <f t="shared" si="20"/>
        <v>119.45634478016228</v>
      </c>
      <c r="H98">
        <f t="shared" ref="H98:H129" si="26">(AA/SQRT(((((F/Fb)^4)-(CK*((F/Fb)^2))+AK)^2)+((F/Fb)^2)*(((DK*((F/Fb)^2))-BK)^2)))</f>
        <v>0.99099936892458329</v>
      </c>
    </row>
    <row r="99" spans="1:8" x14ac:dyDescent="0.25">
      <c r="A99" s="1">
        <f t="shared" si="21"/>
        <v>450</v>
      </c>
      <c r="B99" s="1">
        <f t="shared" si="22"/>
        <v>7.1545059475088693E-3</v>
      </c>
      <c r="C99">
        <f t="shared" si="23"/>
        <v>4.5090462088541949E-4</v>
      </c>
      <c r="D99">
        <f t="shared" si="19"/>
        <v>2217.7639209736831</v>
      </c>
      <c r="E99">
        <f t="shared" si="24"/>
        <v>400</v>
      </c>
      <c r="F99">
        <f t="shared" si="25"/>
        <v>5.5597539578373523</v>
      </c>
      <c r="G99">
        <f t="shared" si="20"/>
        <v>119.47203419809691</v>
      </c>
      <c r="H99">
        <f t="shared" si="26"/>
        <v>0.9927910396485462</v>
      </c>
    </row>
    <row r="100" spans="1:8" x14ac:dyDescent="0.25">
      <c r="A100" s="1">
        <f t="shared" si="21"/>
        <v>500</v>
      </c>
      <c r="B100" s="1">
        <f t="shared" si="22"/>
        <v>5.7926302336276025E-3</v>
      </c>
      <c r="C100">
        <f t="shared" si="23"/>
        <v>3.6507394900310618E-4</v>
      </c>
      <c r="D100">
        <f t="shared" si="19"/>
        <v>2739.1710713149014</v>
      </c>
      <c r="E100">
        <f t="shared" si="24"/>
        <v>400</v>
      </c>
      <c r="F100">
        <f t="shared" si="25"/>
        <v>5.5597539578373523</v>
      </c>
      <c r="G100">
        <f t="shared" si="20"/>
        <v>119.48351017763719</v>
      </c>
      <c r="H100">
        <f t="shared" si="26"/>
        <v>0.99410360289190369</v>
      </c>
    </row>
    <row r="101" spans="1:8" x14ac:dyDescent="0.25">
      <c r="A101" s="1">
        <f t="shared" si="21"/>
        <v>550</v>
      </c>
      <c r="B101" s="1">
        <f t="shared" si="22"/>
        <v>4.7854724073401987E-3</v>
      </c>
      <c r="C101">
        <f t="shared" si="23"/>
        <v>3.0159896957534718E-4</v>
      </c>
      <c r="D101">
        <f t="shared" si="19"/>
        <v>3315.6611954212076</v>
      </c>
      <c r="E101">
        <f t="shared" si="24"/>
        <v>400</v>
      </c>
      <c r="F101">
        <f t="shared" si="25"/>
        <v>5.5597539578373523</v>
      </c>
      <c r="G101">
        <f t="shared" si="20"/>
        <v>119.49213906405562</v>
      </c>
      <c r="H101">
        <f t="shared" si="26"/>
        <v>0.99509167316476865</v>
      </c>
    </row>
    <row r="102" spans="1:8" x14ac:dyDescent="0.25">
      <c r="A102" s="1">
        <f t="shared" si="21"/>
        <v>600</v>
      </c>
      <c r="B102" s="1">
        <f t="shared" si="22"/>
        <v>4.0198250183347854E-3</v>
      </c>
      <c r="C102">
        <f t="shared" si="23"/>
        <v>2.5334491147485676E-4</v>
      </c>
      <c r="D102">
        <f t="shared" si="19"/>
        <v>3947.1880219676136</v>
      </c>
      <c r="E102">
        <f t="shared" si="24"/>
        <v>400</v>
      </c>
      <c r="F102">
        <f t="shared" si="25"/>
        <v>5.5597539578373523</v>
      </c>
      <c r="G102">
        <f t="shared" si="20"/>
        <v>119.49878141098887</v>
      </c>
      <c r="H102">
        <f t="shared" si="26"/>
        <v>0.99585293912290773</v>
      </c>
    </row>
    <row r="103" spans="1:8" x14ac:dyDescent="0.25">
      <c r="A103" s="1">
        <f t="shared" si="21"/>
        <v>650</v>
      </c>
      <c r="B103" s="1">
        <f t="shared" si="22"/>
        <v>3.4242456827514654E-3</v>
      </c>
      <c r="C103">
        <f t="shared" si="23"/>
        <v>2.1580919950694747E-4</v>
      </c>
      <c r="D103">
        <f t="shared" si="19"/>
        <v>4633.7227619798823</v>
      </c>
      <c r="E103">
        <f t="shared" si="24"/>
        <v>400</v>
      </c>
      <c r="F103">
        <f t="shared" si="25"/>
        <v>5.5597539578373523</v>
      </c>
      <c r="G103">
        <f t="shared" si="20"/>
        <v>119.50399854194701</v>
      </c>
      <c r="H103">
        <f t="shared" si="26"/>
        <v>0.99645127228738439</v>
      </c>
    </row>
    <row r="104" spans="1:8" x14ac:dyDescent="0.25">
      <c r="A104" s="1">
        <f t="shared" si="21"/>
        <v>700</v>
      </c>
      <c r="B104" s="1">
        <f t="shared" si="22"/>
        <v>2.9518654611064674E-3</v>
      </c>
      <c r="C104">
        <f t="shared" si="23"/>
        <v>1.8603797193130023E-4</v>
      </c>
      <c r="D104">
        <f t="shared" si="19"/>
        <v>5375.2467284973318</v>
      </c>
      <c r="E104">
        <f t="shared" si="24"/>
        <v>400</v>
      </c>
      <c r="F104">
        <f t="shared" si="25"/>
        <v>5.5597539578373523</v>
      </c>
      <c r="G104">
        <f t="shared" si="20"/>
        <v>119.50816814054618</v>
      </c>
      <c r="H104">
        <f t="shared" si="26"/>
        <v>0.9969297263552056</v>
      </c>
    </row>
    <row r="105" spans="1:8" x14ac:dyDescent="0.25">
      <c r="A105" s="1">
        <f t="shared" si="21"/>
        <v>750</v>
      </c>
      <c r="B105" s="1">
        <f t="shared" si="22"/>
        <v>2.5709097031268121E-3</v>
      </c>
      <c r="C105">
        <f t="shared" si="23"/>
        <v>1.6202866746133269E-4</v>
      </c>
      <c r="D105">
        <f t="shared" si="19"/>
        <v>6171.7473559957834</v>
      </c>
      <c r="E105">
        <f t="shared" si="24"/>
        <v>400</v>
      </c>
      <c r="F105">
        <f t="shared" si="25"/>
        <v>5.5597539578373523</v>
      </c>
      <c r="G105">
        <f t="shared" si="20"/>
        <v>119.51155137626395</v>
      </c>
      <c r="H105">
        <f t="shared" si="26"/>
        <v>0.99731811549693339</v>
      </c>
    </row>
    <row r="106" spans="1:8" x14ac:dyDescent="0.25">
      <c r="A106" s="1">
        <f t="shared" si="21"/>
        <v>800</v>
      </c>
      <c r="B106" s="1">
        <f t="shared" si="22"/>
        <v>2.2592221712717441E-3</v>
      </c>
      <c r="C106">
        <f t="shared" si="23"/>
        <v>1.4238491436126618E-4</v>
      </c>
      <c r="D106">
        <f t="shared" si="19"/>
        <v>7023.2159388932841</v>
      </c>
      <c r="E106">
        <f t="shared" si="24"/>
        <v>400</v>
      </c>
      <c r="F106">
        <f t="shared" si="25"/>
        <v>5.5597539578373523</v>
      </c>
      <c r="G106">
        <f t="shared" si="20"/>
        <v>119.51433325950768</v>
      </c>
      <c r="H106">
        <f t="shared" si="26"/>
        <v>0.99763758385399404</v>
      </c>
    </row>
    <row r="107" spans="1:8" x14ac:dyDescent="0.25">
      <c r="A107" s="1">
        <f t="shared" si="21"/>
        <v>850</v>
      </c>
      <c r="B107" s="1">
        <f t="shared" si="22"/>
        <v>2.0009726265141207E-3</v>
      </c>
      <c r="C107">
        <f t="shared" si="23"/>
        <v>1.261090297750896E-4</v>
      </c>
      <c r="D107">
        <f t="shared" si="19"/>
        <v>7929.6462892741301</v>
      </c>
      <c r="E107">
        <f t="shared" si="24"/>
        <v>400</v>
      </c>
      <c r="F107">
        <f t="shared" si="25"/>
        <v>5.5597539578373523</v>
      </c>
      <c r="G107">
        <f t="shared" si="20"/>
        <v>119.51664767994382</v>
      </c>
      <c r="H107">
        <f t="shared" si="26"/>
        <v>0.99790344728933311</v>
      </c>
    </row>
    <row r="108" spans="1:8" x14ac:dyDescent="0.25">
      <c r="A108" s="1">
        <f t="shared" si="21"/>
        <v>900</v>
      </c>
      <c r="B108" s="1">
        <f t="shared" si="22"/>
        <v>1.7846074285136442E-3</v>
      </c>
      <c r="C108">
        <f t="shared" si="23"/>
        <v>1.1247285862742662E-4</v>
      </c>
      <c r="D108">
        <f t="shared" si="19"/>
        <v>8891.0339099014327</v>
      </c>
      <c r="E108">
        <f t="shared" si="24"/>
        <v>400</v>
      </c>
      <c r="F108">
        <f t="shared" si="25"/>
        <v>5.5597539578373523</v>
      </c>
      <c r="G108">
        <f t="shared" si="20"/>
        <v>119.51859339007386</v>
      </c>
      <c r="H108">
        <f t="shared" si="26"/>
        <v>0.99812701084055588</v>
      </c>
    </row>
    <row r="109" spans="1:8" x14ac:dyDescent="0.25">
      <c r="A109" s="1">
        <f t="shared" si="21"/>
        <v>950</v>
      </c>
      <c r="B109" s="1">
        <f t="shared" si="22"/>
        <v>1.6015346560763555E-3</v>
      </c>
      <c r="C109">
        <f t="shared" si="23"/>
        <v>1.009349048321655E-4</v>
      </c>
      <c r="D109">
        <f t="shared" si="19"/>
        <v>9907.3754680088059</v>
      </c>
      <c r="E109">
        <f t="shared" si="24"/>
        <v>400</v>
      </c>
      <c r="F109">
        <f t="shared" si="25"/>
        <v>5.5597539578373523</v>
      </c>
      <c r="G109">
        <f t="shared" si="20"/>
        <v>119.52024447343024</v>
      </c>
      <c r="H109">
        <f t="shared" si="26"/>
        <v>0.99831676083801091</v>
      </c>
    </row>
    <row r="110" spans="1:8" x14ac:dyDescent="0.25">
      <c r="A110" s="1">
        <f t="shared" si="21"/>
        <v>1000</v>
      </c>
      <c r="B110" s="1">
        <f t="shared" si="22"/>
        <v>1.4452577044026609E-3</v>
      </c>
      <c r="C110">
        <f t="shared" si="23"/>
        <v>9.1085727241909677E-5</v>
      </c>
      <c r="D110">
        <f t="shared" si="19"/>
        <v>10978.668450921557</v>
      </c>
      <c r="E110">
        <f t="shared" si="24"/>
        <v>400</v>
      </c>
      <c r="F110">
        <f t="shared" si="25"/>
        <v>5.5597539578373523</v>
      </c>
      <c r="G110">
        <f t="shared" si="20"/>
        <v>119.52165736072148</v>
      </c>
      <c r="H110">
        <f t="shared" si="26"/>
        <v>0.99847916490356936</v>
      </c>
    </row>
    <row r="111" spans="1:8" x14ac:dyDescent="0.25">
      <c r="A111" s="1">
        <f t="shared" ref="A111:A150" si="27">A110+(k*100)</f>
        <v>1100</v>
      </c>
      <c r="B111" s="1">
        <f t="shared" si="22"/>
        <v>1.1942559109299376E-3</v>
      </c>
      <c r="C111">
        <f t="shared" si="23"/>
        <v>7.5266623958225061E-5</v>
      </c>
      <c r="D111">
        <f t="shared" si="19"/>
        <v>13286.101427307622</v>
      </c>
      <c r="E111">
        <f t="shared" si="24"/>
        <v>400</v>
      </c>
      <c r="F111">
        <f t="shared" si="25"/>
        <v>5.5597539578373523</v>
      </c>
      <c r="G111">
        <f t="shared" si="20"/>
        <v>119.52393336242203</v>
      </c>
      <c r="H111">
        <f t="shared" si="26"/>
        <v>0.99874083505364553</v>
      </c>
    </row>
    <row r="112" spans="1:8" x14ac:dyDescent="0.25">
      <c r="A112" s="1">
        <f t="shared" si="27"/>
        <v>1200</v>
      </c>
      <c r="B112" s="1">
        <f t="shared" si="22"/>
        <v>1.0033948071316138E-3</v>
      </c>
      <c r="C112">
        <f t="shared" si="23"/>
        <v>6.3237819414436658E-5</v>
      </c>
      <c r="D112">
        <f t="shared" si="19"/>
        <v>15813.321984529221</v>
      </c>
      <c r="E112">
        <f t="shared" si="24"/>
        <v>400</v>
      </c>
      <c r="F112">
        <f t="shared" si="25"/>
        <v>5.5597539578373523</v>
      </c>
      <c r="G112">
        <f t="shared" si="20"/>
        <v>119.5256695923635</v>
      </c>
      <c r="H112">
        <f t="shared" si="26"/>
        <v>0.998940494171497</v>
      </c>
    </row>
    <row r="113" spans="1:8" x14ac:dyDescent="0.25">
      <c r="A113" s="1">
        <f t="shared" si="27"/>
        <v>1300</v>
      </c>
      <c r="B113" s="1">
        <f t="shared" si="22"/>
        <v>8.5488840392166005E-4</v>
      </c>
      <c r="C113">
        <f t="shared" si="23"/>
        <v>5.3878371825780026E-5</v>
      </c>
      <c r="D113">
        <f t="shared" si="19"/>
        <v>18560.323300666529</v>
      </c>
      <c r="E113">
        <f t="shared" si="24"/>
        <v>400</v>
      </c>
      <c r="F113">
        <f t="shared" si="25"/>
        <v>5.5597539578373523</v>
      </c>
      <c r="G113">
        <f t="shared" si="20"/>
        <v>119.52702386890918</v>
      </c>
      <c r="H113">
        <f t="shared" si="26"/>
        <v>0.99909625796876267</v>
      </c>
    </row>
    <row r="114" spans="1:8" x14ac:dyDescent="0.25">
      <c r="A114" s="1">
        <f t="shared" si="27"/>
        <v>1400</v>
      </c>
      <c r="B114" s="1">
        <f t="shared" si="22"/>
        <v>7.370711563674941E-4</v>
      </c>
      <c r="C114">
        <f t="shared" si="23"/>
        <v>4.6453073456900729E-5</v>
      </c>
      <c r="D114">
        <f t="shared" si="19"/>
        <v>21527.100912446673</v>
      </c>
      <c r="E114">
        <f t="shared" si="24"/>
        <v>400</v>
      </c>
      <c r="F114">
        <f t="shared" si="25"/>
        <v>5.5597539578373523</v>
      </c>
      <c r="G114">
        <f t="shared" si="20"/>
        <v>119.52810036790308</v>
      </c>
      <c r="H114">
        <f t="shared" si="26"/>
        <v>0.99922009016242175</v>
      </c>
    </row>
    <row r="115" spans="1:8" x14ac:dyDescent="0.25">
      <c r="A115" s="1">
        <f t="shared" si="27"/>
        <v>1500</v>
      </c>
      <c r="B115" s="1">
        <f t="shared" si="22"/>
        <v>6.4203401793384634E-4</v>
      </c>
      <c r="C115">
        <f t="shared" si="23"/>
        <v>4.0463465622361159E-5</v>
      </c>
      <c r="D115">
        <f t="shared" si="19"/>
        <v>24713.651799695923</v>
      </c>
      <c r="E115">
        <f t="shared" si="24"/>
        <v>400</v>
      </c>
      <c r="F115">
        <f t="shared" si="25"/>
        <v>5.5597539578373523</v>
      </c>
      <c r="G115">
        <f t="shared" si="20"/>
        <v>119.52897007330714</v>
      </c>
      <c r="H115">
        <f t="shared" si="26"/>
        <v>0.99932014561524585</v>
      </c>
    </row>
    <row r="116" spans="1:8" x14ac:dyDescent="0.25">
      <c r="A116" s="1">
        <f t="shared" si="27"/>
        <v>1600</v>
      </c>
      <c r="B116" s="1">
        <f t="shared" si="22"/>
        <v>5.6426102108650812E-4</v>
      </c>
      <c r="C116">
        <f t="shared" si="23"/>
        <v>3.5561910725928042E-5</v>
      </c>
      <c r="D116">
        <f t="shared" si="19"/>
        <v>28119.973859304027</v>
      </c>
      <c r="E116">
        <f t="shared" si="24"/>
        <v>400</v>
      </c>
      <c r="F116">
        <f t="shared" si="25"/>
        <v>5.5597539578373523</v>
      </c>
      <c r="G116">
        <f t="shared" si="20"/>
        <v>119.529682688905</v>
      </c>
      <c r="H116">
        <f t="shared" si="26"/>
        <v>0.9994021361039741</v>
      </c>
    </row>
    <row r="117" spans="1:8" x14ac:dyDescent="0.25">
      <c r="A117" s="1">
        <f t="shared" si="27"/>
        <v>1700</v>
      </c>
      <c r="B117" s="1">
        <f t="shared" si="22"/>
        <v>4.9981012978536328E-4</v>
      </c>
      <c r="C117">
        <f t="shared" si="23"/>
        <v>3.1499966418230744E-5</v>
      </c>
      <c r="D117">
        <f t="shared" si="19"/>
        <v>31746.065590128554</v>
      </c>
      <c r="E117">
        <f t="shared" si="24"/>
        <v>400</v>
      </c>
      <c r="F117">
        <f t="shared" si="25"/>
        <v>5.5597539578373523</v>
      </c>
      <c r="G117">
        <f t="shared" si="20"/>
        <v>119.53027385080915</v>
      </c>
      <c r="H117">
        <f t="shared" si="26"/>
        <v>0.9994701577574937</v>
      </c>
    </row>
    <row r="118" spans="1:8" x14ac:dyDescent="0.25">
      <c r="A118" s="1">
        <f t="shared" si="27"/>
        <v>1800</v>
      </c>
      <c r="B118" s="1">
        <f t="shared" si="22"/>
        <v>4.4580350072993401E-4</v>
      </c>
      <c r="C118">
        <f t="shared" si="23"/>
        <v>2.8096259890036876E-5</v>
      </c>
      <c r="D118">
        <f t="shared" si="19"/>
        <v>35591.925897389876</v>
      </c>
      <c r="E118">
        <f t="shared" si="24"/>
        <v>400</v>
      </c>
      <c r="F118">
        <f t="shared" si="25"/>
        <v>5.5597539578373523</v>
      </c>
      <c r="G118">
        <f t="shared" si="20"/>
        <v>119.53076964385544</v>
      </c>
      <c r="H118">
        <f t="shared" si="26"/>
        <v>0.99952720942607465</v>
      </c>
    </row>
    <row r="119" spans="1:8" x14ac:dyDescent="0.25">
      <c r="A119" s="1">
        <f t="shared" si="27"/>
        <v>1900</v>
      </c>
      <c r="B119" s="1">
        <f t="shared" si="22"/>
        <v>4.0010044935728665E-4</v>
      </c>
      <c r="C119">
        <f t="shared" si="23"/>
        <v>2.5215876925275232E-5</v>
      </c>
      <c r="D119">
        <f t="shared" si="19"/>
        <v>39657.553967423046</v>
      </c>
      <c r="E119">
        <f t="shared" si="24"/>
        <v>400</v>
      </c>
      <c r="F119">
        <f t="shared" si="25"/>
        <v>5.5597539578373523</v>
      </c>
      <c r="G119">
        <f t="shared" si="20"/>
        <v>119.5311895140629</v>
      </c>
      <c r="H119">
        <f t="shared" si="26"/>
        <v>0.99957552708353825</v>
      </c>
    </row>
    <row r="120" spans="1:8" x14ac:dyDescent="0.25">
      <c r="A120" s="1">
        <f t="shared" si="27"/>
        <v>2000</v>
      </c>
      <c r="B120" s="1">
        <f t="shared" si="22"/>
        <v>3.6108193594102544E-4</v>
      </c>
      <c r="C120">
        <f t="shared" si="23"/>
        <v>2.2756779381915465E-5</v>
      </c>
      <c r="D120">
        <f t="shared" si="19"/>
        <v>43942.949185273901</v>
      </c>
      <c r="E120">
        <f t="shared" si="24"/>
        <v>400</v>
      </c>
      <c r="F120">
        <f t="shared" si="25"/>
        <v>5.5597539578373523</v>
      </c>
      <c r="G120">
        <f t="shared" si="20"/>
        <v>119.53154819608312</v>
      </c>
      <c r="H120">
        <f t="shared" si="26"/>
        <v>0.99961680520093843</v>
      </c>
    </row>
    <row r="121" spans="1:8" x14ac:dyDescent="0.25">
      <c r="A121" s="1">
        <f t="shared" si="27"/>
        <v>2100</v>
      </c>
      <c r="B121" s="1">
        <f t="shared" si="22"/>
        <v>3.2750513506809236E-4</v>
      </c>
      <c r="C121">
        <f t="shared" si="23"/>
        <v>2.0640639598227577E-5</v>
      </c>
      <c r="D121">
        <f t="shared" si="19"/>
        <v>48448.111079167844</v>
      </c>
      <c r="E121">
        <f t="shared" si="24"/>
        <v>400</v>
      </c>
      <c r="F121">
        <f t="shared" si="25"/>
        <v>5.5597539578373523</v>
      </c>
      <c r="G121">
        <f t="shared" si="20"/>
        <v>119.53185701848398</v>
      </c>
      <c r="H121">
        <f t="shared" si="26"/>
        <v>0.99965234670129854</v>
      </c>
    </row>
    <row r="122" spans="1:8" x14ac:dyDescent="0.25">
      <c r="A122" s="1">
        <f t="shared" si="27"/>
        <v>2200</v>
      </c>
      <c r="B122" s="1">
        <f t="shared" si="22"/>
        <v>2.9840320164027933E-4</v>
      </c>
      <c r="C122">
        <f t="shared" si="23"/>
        <v>1.8806523258738089E-5</v>
      </c>
      <c r="D122">
        <f t="shared" si="19"/>
        <v>53173.039282280377</v>
      </c>
      <c r="E122">
        <f t="shared" si="24"/>
        <v>400</v>
      </c>
      <c r="F122">
        <f t="shared" si="25"/>
        <v>5.5597539578373523</v>
      </c>
      <c r="G122">
        <f t="shared" si="20"/>
        <v>119.53212480608769</v>
      </c>
      <c r="H122">
        <f t="shared" si="26"/>
        <v>0.99968316664539336</v>
      </c>
    </row>
    <row r="123" spans="1:8" x14ac:dyDescent="0.25">
      <c r="A123" s="1">
        <f t="shared" si="27"/>
        <v>2300</v>
      </c>
      <c r="B123" s="1">
        <f t="shared" si="22"/>
        <v>2.7301486492351185E-4</v>
      </c>
      <c r="C123">
        <f t="shared" si="23"/>
        <v>1.7206452139058413E-5</v>
      </c>
      <c r="D123">
        <f t="shared" si="19"/>
        <v>58117.733505910473</v>
      </c>
      <c r="E123">
        <f t="shared" si="24"/>
        <v>400</v>
      </c>
      <c r="F123">
        <f t="shared" si="25"/>
        <v>5.5597539578373523</v>
      </c>
      <c r="G123">
        <f t="shared" si="20"/>
        <v>119.53235851541505</v>
      </c>
      <c r="H123">
        <f t="shared" si="26"/>
        <v>0.99971006526296724</v>
      </c>
    </row>
    <row r="124" spans="1:8" x14ac:dyDescent="0.25">
      <c r="A124" s="1">
        <f t="shared" si="27"/>
        <v>2400</v>
      </c>
      <c r="B124" s="1">
        <f t="shared" si="22"/>
        <v>2.5073412092897648E-4</v>
      </c>
      <c r="C124">
        <f t="shared" si="23"/>
        <v>1.5802233525277101E-5</v>
      </c>
      <c r="D124">
        <f t="shared" si="19"/>
        <v>63282.193520327972</v>
      </c>
      <c r="E124">
        <f t="shared" si="24"/>
        <v>400</v>
      </c>
      <c r="F124">
        <f t="shared" si="25"/>
        <v>5.5597539578373523</v>
      </c>
      <c r="G124">
        <f t="shared" si="20"/>
        <v>119.53256368973724</v>
      </c>
      <c r="H124">
        <f t="shared" si="26"/>
        <v>0.99973368025995124</v>
      </c>
    </row>
    <row r="125" spans="1:8" x14ac:dyDescent="0.25">
      <c r="A125" s="1">
        <f t="shared" si="27"/>
        <v>2500</v>
      </c>
      <c r="B125" s="1">
        <f t="shared" si="22"/>
        <v>2.3107372368176121E-4</v>
      </c>
      <c r="C125">
        <f t="shared" si="23"/>
        <v>1.456315929258336E-5</v>
      </c>
      <c r="D125">
        <f t="shared" si="19"/>
        <v>68666.419140884769</v>
      </c>
      <c r="E125">
        <f t="shared" si="24"/>
        <v>400</v>
      </c>
      <c r="F125">
        <f t="shared" si="25"/>
        <v>5.5597539578373523</v>
      </c>
      <c r="G125">
        <f t="shared" si="20"/>
        <v>119.53274478994433</v>
      </c>
      <c r="H125">
        <f t="shared" si="26"/>
        <v>0.99975452485636684</v>
      </c>
    </row>
    <row r="126" spans="1:8" x14ac:dyDescent="0.25">
      <c r="A126" s="1">
        <f t="shared" si="27"/>
        <v>2600</v>
      </c>
      <c r="B126" s="1">
        <f t="shared" si="22"/>
        <v>2.1363831324274014E-4</v>
      </c>
      <c r="C126">
        <f t="shared" si="23"/>
        <v>1.3464312329331362E-5</v>
      </c>
      <c r="D126">
        <f t="shared" si="19"/>
        <v>74270.41021779833</v>
      </c>
      <c r="E126">
        <f t="shared" si="24"/>
        <v>400</v>
      </c>
      <c r="F126">
        <f t="shared" si="25"/>
        <v>5.5597539578373523</v>
      </c>
      <c r="G126">
        <f t="shared" si="20"/>
        <v>119.53290543848595</v>
      </c>
      <c r="H126">
        <f t="shared" si="26"/>
        <v>0.99977301583407463</v>
      </c>
    </row>
    <row r="127" spans="1:8" x14ac:dyDescent="0.25">
      <c r="A127" s="1">
        <f t="shared" si="27"/>
        <v>2700</v>
      </c>
      <c r="B127" s="1">
        <f t="shared" si="22"/>
        <v>1.9810437926603318E-4</v>
      </c>
      <c r="C127">
        <f t="shared" si="23"/>
        <v>1.2485303762979549E-5</v>
      </c>
      <c r="D127">
        <f t="shared" si="19"/>
        <v>80094.166628538282</v>
      </c>
      <c r="E127">
        <f t="shared" si="24"/>
        <v>400</v>
      </c>
      <c r="F127">
        <f t="shared" si="25"/>
        <v>5.5597539578373523</v>
      </c>
      <c r="G127">
        <f t="shared" si="20"/>
        <v>119.53304860152679</v>
      </c>
      <c r="H127">
        <f t="shared" si="26"/>
        <v>0.99978949448284948</v>
      </c>
    </row>
    <row r="128" spans="1:8" x14ac:dyDescent="0.25">
      <c r="A128" s="1">
        <f t="shared" si="27"/>
        <v>2800</v>
      </c>
      <c r="B128" s="1">
        <f t="shared" si="22"/>
        <v>1.8420514273214975E-4</v>
      </c>
      <c r="C128">
        <f t="shared" si="23"/>
        <v>1.1609320148472991E-5</v>
      </c>
      <c r="D128">
        <f t="shared" si="19"/>
        <v>86137.688272084823</v>
      </c>
      <c r="E128">
        <f t="shared" si="24"/>
        <v>400</v>
      </c>
      <c r="F128">
        <f t="shared" si="25"/>
        <v>5.5597539578373523</v>
      </c>
      <c r="G128">
        <f t="shared" si="20"/>
        <v>119.53317672656812</v>
      </c>
      <c r="H128">
        <f t="shared" si="26"/>
        <v>0.99980424242697929</v>
      </c>
    </row>
    <row r="129" spans="1:8" x14ac:dyDescent="0.25">
      <c r="A129" s="1">
        <f t="shared" si="27"/>
        <v>2900</v>
      </c>
      <c r="B129" s="1">
        <f t="shared" si="22"/>
        <v>1.7171902300481428E-4</v>
      </c>
      <c r="C129">
        <f t="shared" si="23"/>
        <v>1.0822396617583415E-5</v>
      </c>
      <c r="D129">
        <f t="shared" si="19"/>
        <v>92400.975064550425</v>
      </c>
      <c r="E129">
        <f t="shared" si="24"/>
        <v>400</v>
      </c>
      <c r="F129">
        <f t="shared" si="25"/>
        <v>5.5597539578373523</v>
      </c>
      <c r="G129">
        <f t="shared" si="20"/>
        <v>119.53329184755313</v>
      </c>
      <c r="H129">
        <f t="shared" si="26"/>
        <v>0.99981749371346085</v>
      </c>
    </row>
    <row r="130" spans="1:8" x14ac:dyDescent="0.25">
      <c r="A130" s="1">
        <f t="shared" si="27"/>
        <v>3000</v>
      </c>
      <c r="B130" s="1">
        <f t="shared" ref="B130:B161" si="28">SQRT((POWER(Fx/Fb,4)+POWER(Fx/Fb,2)*(POWER(1/Qb,2)-2)+1)/((POWER(F/Fs,4)*POWER(F/Fb,4))+(AB*POWER(Fx/Fs,3)*POWER(Fx/Fb,3))+(AC*POWER(Fx/Fs,2)*POWER(Fx/Fb,2))+(AD*(Fx/Fs)*(Fx/Fb))+1))</f>
        <v>1.6046075038061698E-4</v>
      </c>
      <c r="C130">
        <f t="shared" ref="C130:C161" si="29">B130*Xst</f>
        <v>1.0112856757433332E-5</v>
      </c>
      <c r="D130">
        <f t="shared" si="19"/>
        <v>98884.026935807458</v>
      </c>
      <c r="E130">
        <f t="shared" ref="E130:E161" si="30">IF(D130&lt;Pe,D130,Pe)</f>
        <v>400</v>
      </c>
      <c r="F130">
        <f t="shared" ref="F130:F161" si="31">Ƞ*E130</f>
        <v>5.5597539578373523</v>
      </c>
      <c r="G130">
        <f t="shared" si="20"/>
        <v>119.53339566594535</v>
      </c>
      <c r="H130">
        <f t="shared" ref="H130:H161" si="32">(AA/SQRT(((((F/Fb)^4)-(CK*((F/Fb)^2))+AK)^2)+((F/Fb)^2)*(((DK*((F/Fb)^2))-BK)^2)))</f>
        <v>0.99982944413758112</v>
      </c>
    </row>
    <row r="131" spans="1:8" x14ac:dyDescent="0.25">
      <c r="A131" s="1">
        <f t="shared" si="27"/>
        <v>3100</v>
      </c>
      <c r="B131" s="1">
        <f t="shared" si="28"/>
        <v>1.502744526467189E-4</v>
      </c>
      <c r="C131">
        <f t="shared" si="29"/>
        <v>9.4708768986383893E-6</v>
      </c>
      <c r="D131">
        <f t="shared" ref="D131:D180" si="33">1/C131</f>
        <v>105586.84382686552</v>
      </c>
      <c r="E131">
        <f t="shared" si="30"/>
        <v>400</v>
      </c>
      <c r="F131">
        <f t="shared" si="31"/>
        <v>5.5597539578373523</v>
      </c>
      <c r="G131">
        <f t="shared" ref="G131:G180" si="34">10*LOG((F131*H131^2)/0.00000000000618825,10)</f>
        <v>119.53348961385673</v>
      </c>
      <c r="H131">
        <f t="shared" si="32"/>
        <v>0.99984025850432356</v>
      </c>
    </row>
    <row r="132" spans="1:8" x14ac:dyDescent="0.25">
      <c r="A132" s="1">
        <f t="shared" si="27"/>
        <v>3200</v>
      </c>
      <c r="B132" s="1">
        <f t="shared" si="28"/>
        <v>1.4102822999740338E-4</v>
      </c>
      <c r="C132">
        <f t="shared" si="29"/>
        <v>8.8881442055775281E-6</v>
      </c>
      <c r="D132">
        <f t="shared" si="33"/>
        <v>112509.42568781406</v>
      </c>
      <c r="E132">
        <f t="shared" si="30"/>
        <v>400</v>
      </c>
      <c r="F132">
        <f t="shared" si="31"/>
        <v>5.5597539578373523</v>
      </c>
      <c r="G132">
        <f t="shared" si="34"/>
        <v>119.53357490362613</v>
      </c>
      <c r="H132">
        <f t="shared" si="32"/>
        <v>0.99985007633154821</v>
      </c>
    </row>
    <row r="133" spans="1:8" x14ac:dyDescent="0.25">
      <c r="A133" s="1">
        <f t="shared" si="27"/>
        <v>3300</v>
      </c>
      <c r="B133" s="1">
        <f t="shared" si="28"/>
        <v>1.3260986305851452E-4</v>
      </c>
      <c r="C133">
        <f t="shared" si="29"/>
        <v>8.3575861795022645E-6</v>
      </c>
      <c r="D133">
        <f t="shared" si="33"/>
        <v>119651.77247619539</v>
      </c>
      <c r="E133">
        <f t="shared" si="30"/>
        <v>400</v>
      </c>
      <c r="F133">
        <f t="shared" si="31"/>
        <v>5.5597539578373523</v>
      </c>
      <c r="G133">
        <f t="shared" si="34"/>
        <v>119.53365256707156</v>
      </c>
      <c r="H133">
        <f t="shared" si="32"/>
        <v>0.99985901636558283</v>
      </c>
    </row>
    <row r="134" spans="1:8" x14ac:dyDescent="0.25">
      <c r="A134" s="1">
        <f t="shared" si="27"/>
        <v>3400</v>
      </c>
      <c r="B134" s="1">
        <f t="shared" si="28"/>
        <v>1.2492339139337914E-4</v>
      </c>
      <c r="C134">
        <f t="shared" si="29"/>
        <v>7.8731550227539542E-6</v>
      </c>
      <c r="D134">
        <f t="shared" si="33"/>
        <v>127013.88415570783</v>
      </c>
      <c r="E134">
        <f t="shared" si="30"/>
        <v>400</v>
      </c>
      <c r="F134">
        <f t="shared" si="31"/>
        <v>5.5597539578373523</v>
      </c>
      <c r="G134">
        <f t="shared" si="34"/>
        <v>119.53372348680277</v>
      </c>
      <c r="H134">
        <f t="shared" si="32"/>
        <v>0.99986718018358545</v>
      </c>
    </row>
    <row r="135" spans="1:8" x14ac:dyDescent="0.25">
      <c r="A135" s="1">
        <f t="shared" si="27"/>
        <v>3500</v>
      </c>
      <c r="B135" s="1">
        <f t="shared" si="28"/>
        <v>1.1788636641173818E-4</v>
      </c>
      <c r="C135">
        <f t="shared" si="29"/>
        <v>7.4296545064656336E-6</v>
      </c>
      <c r="D135">
        <f t="shared" si="33"/>
        <v>134595.76069516464</v>
      </c>
      <c r="E135">
        <f t="shared" si="30"/>
        <v>400</v>
      </c>
      <c r="F135">
        <f t="shared" si="31"/>
        <v>5.5597539578373523</v>
      </c>
      <c r="G135">
        <f t="shared" si="34"/>
        <v>119.53378842137731</v>
      </c>
      <c r="H135">
        <f t="shared" si="32"/>
        <v>0.99987465508774931</v>
      </c>
    </row>
    <row r="136" spans="1:8" x14ac:dyDescent="0.25">
      <c r="A136" s="1">
        <f t="shared" si="27"/>
        <v>3600</v>
      </c>
      <c r="B136" s="1">
        <f t="shared" si="28"/>
        <v>1.1142763092853614E-4</v>
      </c>
      <c r="C136">
        <f t="shared" si="29"/>
        <v>7.0226000297737183E-6</v>
      </c>
      <c r="D136">
        <f t="shared" si="33"/>
        <v>142397.40206765299</v>
      </c>
      <c r="E136">
        <f t="shared" si="30"/>
        <v>400</v>
      </c>
      <c r="F136">
        <f t="shared" si="31"/>
        <v>5.5597539578373523</v>
      </c>
      <c r="G136">
        <f t="shared" si="34"/>
        <v>119.53384802564497</v>
      </c>
      <c r="H136">
        <f t="shared" si="32"/>
        <v>0.99988151644605805</v>
      </c>
    </row>
    <row r="137" spans="1:8" x14ac:dyDescent="0.25">
      <c r="A137" s="1">
        <f t="shared" si="27"/>
        <v>3700</v>
      </c>
      <c r="B137" s="1">
        <f t="shared" si="28"/>
        <v>1.0548551306443868E-4</v>
      </c>
      <c r="C137">
        <f t="shared" si="29"/>
        <v>6.6481047924470567E-6</v>
      </c>
      <c r="D137">
        <f t="shared" si="33"/>
        <v>150418.80824984959</v>
      </c>
      <c r="E137">
        <f t="shared" si="30"/>
        <v>400</v>
      </c>
      <c r="F137">
        <f t="shared" si="31"/>
        <v>5.5597539578373523</v>
      </c>
      <c r="G137">
        <f t="shared" si="34"/>
        <v>119.5339028673045</v>
      </c>
      <c r="H137">
        <f t="shared" si="32"/>
        <v>0.99988782959728462</v>
      </c>
    </row>
    <row r="138" spans="1:8" x14ac:dyDescent="0.25">
      <c r="A138" s="1">
        <f t="shared" si="27"/>
        <v>3800</v>
      </c>
      <c r="B138" s="1">
        <f t="shared" si="28"/>
        <v>1.0000634842280709E-4</v>
      </c>
      <c r="C138">
        <f t="shared" si="29"/>
        <v>6.3027866567672728E-6</v>
      </c>
      <c r="D138">
        <f t="shared" si="33"/>
        <v>158659.97922146146</v>
      </c>
      <c r="E138">
        <f t="shared" si="30"/>
        <v>400</v>
      </c>
      <c r="F138">
        <f t="shared" si="31"/>
        <v>5.5597539578373523</v>
      </c>
      <c r="G138">
        <f t="shared" si="34"/>
        <v>119.5339534404574</v>
      </c>
      <c r="H138">
        <f t="shared" si="32"/>
        <v>0.99989365141052322</v>
      </c>
    </row>
    <row r="139" spans="1:8" x14ac:dyDescent="0.25">
      <c r="A139" s="1">
        <f t="shared" si="27"/>
        <v>3900</v>
      </c>
      <c r="B139" s="1">
        <f t="shared" si="28"/>
        <v>9.4943264079915652E-5</v>
      </c>
      <c r="C139">
        <f t="shared" si="29"/>
        <v>5.9836915098917194E-6</v>
      </c>
      <c r="D139">
        <f t="shared" si="33"/>
        <v>167120.91496476493</v>
      </c>
      <c r="E139">
        <f t="shared" si="30"/>
        <v>400</v>
      </c>
      <c r="F139">
        <f t="shared" si="31"/>
        <v>5.5597539578373523</v>
      </c>
      <c r="G139">
        <f t="shared" si="34"/>
        <v>119.53400017676492</v>
      </c>
      <c r="H139">
        <f t="shared" si="32"/>
        <v>0.99989903156901849</v>
      </c>
    </row>
    <row r="140" spans="1:8" x14ac:dyDescent="0.25">
      <c r="A140" s="1">
        <f t="shared" si="27"/>
        <v>4000</v>
      </c>
      <c r="B140" s="1">
        <f t="shared" si="28"/>
        <v>9.0255172689272925E-5</v>
      </c>
      <c r="C140">
        <f t="shared" si="29"/>
        <v>5.6882298684194672E-6</v>
      </c>
      <c r="D140">
        <f t="shared" si="33"/>
        <v>175801.61546422529</v>
      </c>
      <c r="E140">
        <f t="shared" si="30"/>
        <v>400</v>
      </c>
      <c r="F140">
        <f t="shared" si="31"/>
        <v>5.5597539578373523</v>
      </c>
      <c r="G140">
        <f t="shared" si="34"/>
        <v>119.53404345468138</v>
      </c>
      <c r="H140">
        <f t="shared" si="32"/>
        <v>0.9999040136326135</v>
      </c>
    </row>
    <row r="141" spans="1:8" x14ac:dyDescent="0.25">
      <c r="A141" s="1">
        <f t="shared" si="27"/>
        <v>4100</v>
      </c>
      <c r="B141" s="1">
        <f t="shared" si="28"/>
        <v>8.5905936208795003E-5</v>
      </c>
      <c r="C141">
        <f t="shared" si="29"/>
        <v>5.4141241732451185E-6</v>
      </c>
      <c r="D141">
        <f t="shared" si="33"/>
        <v>184702.08070618002</v>
      </c>
      <c r="E141">
        <f t="shared" si="30"/>
        <v>400</v>
      </c>
      <c r="F141">
        <f t="shared" si="31"/>
        <v>5.5597539578373523</v>
      </c>
      <c r="G141">
        <f t="shared" si="34"/>
        <v>119.5340836071328</v>
      </c>
      <c r="H141">
        <f t="shared" si="32"/>
        <v>0.99990863592138313</v>
      </c>
    </row>
    <row r="142" spans="1:8" x14ac:dyDescent="0.25">
      <c r="A142" s="1">
        <f t="shared" si="27"/>
        <v>4200</v>
      </c>
      <c r="B142" s="1">
        <f t="shared" si="28"/>
        <v>8.1863667331310937E-5</v>
      </c>
      <c r="C142">
        <f t="shared" si="29"/>
        <v>5.1593647630088992E-6</v>
      </c>
      <c r="D142">
        <f t="shared" si="33"/>
        <v>193822.31067857434</v>
      </c>
      <c r="E142">
        <f t="shared" si="30"/>
        <v>400</v>
      </c>
      <c r="F142">
        <f t="shared" si="31"/>
        <v>5.5597539578373523</v>
      </c>
      <c r="G142">
        <f t="shared" si="34"/>
        <v>119.53412092793364</v>
      </c>
      <c r="H142">
        <f t="shared" si="32"/>
        <v>0.99991293225403144</v>
      </c>
    </row>
    <row r="143" spans="1:8" x14ac:dyDescent="0.25">
      <c r="A143" s="1">
        <f t="shared" si="27"/>
        <v>4300</v>
      </c>
      <c r="B143" s="1">
        <f t="shared" si="28"/>
        <v>7.8100143300805685E-5</v>
      </c>
      <c r="C143">
        <f t="shared" si="29"/>
        <v>4.9221729305303738E-6</v>
      </c>
      <c r="D143">
        <f t="shared" si="33"/>
        <v>203162.3053707396</v>
      </c>
      <c r="E143">
        <f t="shared" si="30"/>
        <v>400</v>
      </c>
      <c r="F143">
        <f t="shared" si="31"/>
        <v>5.5597539578373523</v>
      </c>
      <c r="G143">
        <f t="shared" si="34"/>
        <v>119.53415567717275</v>
      </c>
      <c r="H143">
        <f t="shared" si="32"/>
        <v>0.99991693256770475</v>
      </c>
    </row>
    <row r="144" spans="1:8" x14ac:dyDescent="0.25">
      <c r="A144" s="1">
        <f t="shared" si="27"/>
        <v>4400</v>
      </c>
      <c r="B144" s="1">
        <f t="shared" si="28"/>
        <v>7.4590311915660688E-5</v>
      </c>
      <c r="C144">
        <f t="shared" si="29"/>
        <v>4.7009697892230974E-6</v>
      </c>
      <c r="D144">
        <f t="shared" si="33"/>
        <v>212722.06477320593</v>
      </c>
      <c r="E144">
        <f t="shared" si="30"/>
        <v>400</v>
      </c>
      <c r="F144">
        <f t="shared" si="31"/>
        <v>5.5597539578373523</v>
      </c>
      <c r="G144">
        <f t="shared" si="34"/>
        <v>119.53418808575366</v>
      </c>
      <c r="H144">
        <f t="shared" si="32"/>
        <v>0.9999206634404888</v>
      </c>
    </row>
    <row r="145" spans="1:8" x14ac:dyDescent="0.25">
      <c r="A145" s="1">
        <f t="shared" si="27"/>
        <v>4500</v>
      </c>
      <c r="B145" s="1">
        <f t="shared" si="28"/>
        <v>7.1311873514347466E-5</v>
      </c>
      <c r="C145">
        <f t="shared" si="29"/>
        <v>4.4943499282171735E-6</v>
      </c>
      <c r="D145">
        <f t="shared" si="33"/>
        <v>222501.58887754468</v>
      </c>
      <c r="E145">
        <f t="shared" si="30"/>
        <v>400</v>
      </c>
      <c r="F145">
        <f t="shared" si="31"/>
        <v>5.5597539578373523</v>
      </c>
      <c r="G145">
        <f t="shared" si="34"/>
        <v>119.53421835923746</v>
      </c>
      <c r="H145">
        <f t="shared" si="32"/>
        <v>0.99992414853366929</v>
      </c>
    </row>
    <row r="146" spans="1:8" x14ac:dyDescent="0.25">
      <c r="A146" s="1">
        <f t="shared" si="27"/>
        <v>4600</v>
      </c>
      <c r="B146" s="1">
        <f t="shared" si="28"/>
        <v>6.8244925874526061E-5</v>
      </c>
      <c r="C146">
        <f t="shared" si="29"/>
        <v>4.3010590325277776E-6</v>
      </c>
      <c r="D146">
        <f t="shared" si="33"/>
        <v>232500.8776762335</v>
      </c>
      <c r="E146">
        <f t="shared" si="30"/>
        <v>400</v>
      </c>
      <c r="F146">
        <f t="shared" si="31"/>
        <v>5.5597539578373523</v>
      </c>
      <c r="G146">
        <f t="shared" si="34"/>
        <v>119.53424668110821</v>
      </c>
      <c r="H146">
        <f t="shared" si="32"/>
        <v>0.99992740896753018</v>
      </c>
    </row>
    <row r="147" spans="1:8" x14ac:dyDescent="0.25">
      <c r="A147" s="1">
        <f t="shared" si="27"/>
        <v>4700</v>
      </c>
      <c r="B147" s="1">
        <f t="shared" si="28"/>
        <v>6.5371661432085529E-5</v>
      </c>
      <c r="C147">
        <f t="shared" si="29"/>
        <v>4.1199748006286751E-6</v>
      </c>
      <c r="D147">
        <f t="shared" si="33"/>
        <v>242719.93116254208</v>
      </c>
      <c r="E147">
        <f t="shared" si="30"/>
        <v>400</v>
      </c>
      <c r="F147">
        <f t="shared" si="31"/>
        <v>5.5597539578373523</v>
      </c>
      <c r="G147">
        <f t="shared" si="34"/>
        <v>119.53427321555799</v>
      </c>
      <c r="H147">
        <f t="shared" si="32"/>
        <v>0.999930463641862</v>
      </c>
    </row>
    <row r="148" spans="1:8" x14ac:dyDescent="0.25">
      <c r="A148" s="1">
        <f t="shared" si="27"/>
        <v>4800</v>
      </c>
      <c r="B148" s="1">
        <f t="shared" si="28"/>
        <v>6.2676108191964876E-5</v>
      </c>
      <c r="C148">
        <f t="shared" si="29"/>
        <v>3.9500906156506374E-6</v>
      </c>
      <c r="D148">
        <f t="shared" si="33"/>
        <v>253158.74933043413</v>
      </c>
      <c r="E148">
        <f t="shared" si="30"/>
        <v>400</v>
      </c>
      <c r="F148">
        <f t="shared" si="31"/>
        <v>5.5597539578373523</v>
      </c>
      <c r="G148">
        <f t="shared" si="34"/>
        <v>119.53429810987021</v>
      </c>
      <c r="H148">
        <f t="shared" si="32"/>
        <v>0.99993332951028657</v>
      </c>
    </row>
    <row r="149" spans="1:8" x14ac:dyDescent="0.25">
      <c r="A149" s="1">
        <f t="shared" si="27"/>
        <v>4900</v>
      </c>
      <c r="B149" s="1">
        <f t="shared" si="28"/>
        <v>6.0143907270969971E-5</v>
      </c>
      <c r="C149">
        <f t="shared" si="29"/>
        <v>3.7905015252698438E-6</v>
      </c>
      <c r="D149">
        <f t="shared" si="33"/>
        <v>263817.33217448328</v>
      </c>
      <c r="E149">
        <f t="shared" si="30"/>
        <v>400</v>
      </c>
      <c r="F149">
        <f t="shared" si="31"/>
        <v>5.5597539578373523</v>
      </c>
      <c r="G149">
        <f t="shared" si="34"/>
        <v>119.53432149646689</v>
      </c>
      <c r="H149">
        <f t="shared" si="32"/>
        <v>0.99993602181584607</v>
      </c>
    </row>
    <row r="150" spans="1:8" x14ac:dyDescent="0.25">
      <c r="A150" s="1">
        <f t="shared" si="27"/>
        <v>5000</v>
      </c>
      <c r="B150" s="1">
        <f t="shared" si="28"/>
        <v>5.7762121270689786E-5</v>
      </c>
      <c r="C150">
        <f t="shared" si="29"/>
        <v>3.64039216462832E-6</v>
      </c>
      <c r="D150">
        <f t="shared" si="33"/>
        <v>274695.67968980037</v>
      </c>
      <c r="E150">
        <f t="shared" si="30"/>
        <v>400</v>
      </c>
      <c r="F150">
        <f t="shared" si="31"/>
        <v>5.5597539578373523</v>
      </c>
      <c r="G150">
        <f t="shared" si="34"/>
        <v>119.53434349467204</v>
      </c>
      <c r="H150">
        <f t="shared" si="32"/>
        <v>0.99993855429398271</v>
      </c>
    </row>
    <row r="151" spans="1:8" x14ac:dyDescent="0.25">
      <c r="A151" s="1">
        <f t="shared" ref="A151:A180" si="35">A150+(k*500)</f>
        <v>5500</v>
      </c>
      <c r="B151" s="1">
        <f t="shared" si="28"/>
        <v>4.7736986581072349E-5</v>
      </c>
      <c r="C151">
        <f t="shared" si="29"/>
        <v>3.0085694238671398E-6</v>
      </c>
      <c r="D151">
        <f t="shared" si="33"/>
        <v>332383.88719467376</v>
      </c>
      <c r="E151">
        <f t="shared" si="30"/>
        <v>400</v>
      </c>
      <c r="F151">
        <f t="shared" si="31"/>
        <v>5.5597539578373523</v>
      </c>
      <c r="G151">
        <f t="shared" si="34"/>
        <v>119.534436095364</v>
      </c>
      <c r="H151">
        <f t="shared" si="32"/>
        <v>0.99994921474437704</v>
      </c>
    </row>
    <row r="152" spans="1:8" x14ac:dyDescent="0.25">
      <c r="A152" s="1">
        <f t="shared" si="35"/>
        <v>6000</v>
      </c>
      <c r="B152" s="1">
        <f t="shared" si="28"/>
        <v>4.0112134764937252E-5</v>
      </c>
      <c r="C152">
        <f t="shared" si="29"/>
        <v>2.5280217881972016E-6</v>
      </c>
      <c r="D152">
        <f t="shared" si="33"/>
        <v>395566.21096732165</v>
      </c>
      <c r="E152">
        <f t="shared" si="30"/>
        <v>400</v>
      </c>
      <c r="F152">
        <f t="shared" si="31"/>
        <v>5.5597539578373523</v>
      </c>
      <c r="G152">
        <f t="shared" si="34"/>
        <v>119.5345065341118</v>
      </c>
      <c r="H152">
        <f t="shared" si="32"/>
        <v>0.99995732392594461</v>
      </c>
    </row>
    <row r="153" spans="1:8" x14ac:dyDescent="0.25">
      <c r="A153" s="1">
        <f t="shared" si="35"/>
        <v>6500</v>
      </c>
      <c r="B153" s="1">
        <f t="shared" si="28"/>
        <v>3.417825815334537E-5</v>
      </c>
      <c r="C153">
        <f t="shared" si="29"/>
        <v>2.1540459464603845E-6</v>
      </c>
      <c r="D153">
        <f t="shared" si="33"/>
        <v>464242.6507397581</v>
      </c>
      <c r="E153">
        <f t="shared" si="30"/>
        <v>400</v>
      </c>
      <c r="F153">
        <f t="shared" si="31"/>
        <v>5.5597539578373523</v>
      </c>
      <c r="G153">
        <f t="shared" si="34"/>
        <v>119.53456135699963</v>
      </c>
      <c r="H153">
        <f t="shared" si="32"/>
        <v>0.99996363539471522</v>
      </c>
    </row>
    <row r="154" spans="1:8" x14ac:dyDescent="0.25">
      <c r="A154" s="1">
        <f t="shared" si="35"/>
        <v>7000</v>
      </c>
      <c r="B154" s="1">
        <f t="shared" si="28"/>
        <v>2.9469940514182328E-5</v>
      </c>
      <c r="C154">
        <f t="shared" si="29"/>
        <v>1.8573095686208838E-6</v>
      </c>
      <c r="D154">
        <f t="shared" si="33"/>
        <v>538413.20633615984</v>
      </c>
      <c r="E154">
        <f t="shared" si="30"/>
        <v>400</v>
      </c>
      <c r="F154">
        <f t="shared" si="31"/>
        <v>5.5597539578373523</v>
      </c>
      <c r="G154">
        <f t="shared" si="34"/>
        <v>119.53460486038384</v>
      </c>
      <c r="H154">
        <f t="shared" si="32"/>
        <v>0.99996864373732663</v>
      </c>
    </row>
    <row r="155" spans="1:8" x14ac:dyDescent="0.25">
      <c r="A155" s="1">
        <f t="shared" si="35"/>
        <v>7500</v>
      </c>
      <c r="B155" s="1">
        <f t="shared" si="28"/>
        <v>2.5671530622372676E-5</v>
      </c>
      <c r="C155">
        <f t="shared" si="29"/>
        <v>1.6179190943100461E-6</v>
      </c>
      <c r="D155">
        <f t="shared" si="33"/>
        <v>618077.87763729016</v>
      </c>
      <c r="E155">
        <f t="shared" si="30"/>
        <v>400</v>
      </c>
      <c r="F155">
        <f t="shared" si="31"/>
        <v>5.5597539578373523</v>
      </c>
      <c r="G155">
        <f t="shared" si="34"/>
        <v>119.53463995869419</v>
      </c>
      <c r="H155">
        <f t="shared" si="32"/>
        <v>0.99997268446109178</v>
      </c>
    </row>
    <row r="156" spans="1:8" x14ac:dyDescent="0.25">
      <c r="A156" s="1">
        <f t="shared" si="35"/>
        <v>8000</v>
      </c>
      <c r="B156" s="1">
        <f t="shared" si="28"/>
        <v>2.2562824099487299E-5</v>
      </c>
      <c r="C156">
        <f t="shared" si="29"/>
        <v>1.4219963923890657E-6</v>
      </c>
      <c r="D156">
        <f t="shared" si="33"/>
        <v>703236.66455997224</v>
      </c>
      <c r="E156">
        <f t="shared" si="30"/>
        <v>400</v>
      </c>
      <c r="F156">
        <f t="shared" si="31"/>
        <v>5.5597539578373523</v>
      </c>
      <c r="G156">
        <f t="shared" si="34"/>
        <v>119.53466868541832</v>
      </c>
      <c r="H156">
        <f t="shared" si="32"/>
        <v>0.99997599166256068</v>
      </c>
    </row>
    <row r="157" spans="1:8" x14ac:dyDescent="0.25">
      <c r="A157" s="1">
        <f t="shared" si="35"/>
        <v>8500</v>
      </c>
      <c r="B157" s="1">
        <f t="shared" si="28"/>
        <v>1.998641350312941E-5</v>
      </c>
      <c r="C157">
        <f t="shared" si="29"/>
        <v>1.2596210373723535E-6</v>
      </c>
      <c r="D157">
        <f t="shared" si="33"/>
        <v>793889.56704475265</v>
      </c>
      <c r="E157">
        <f t="shared" si="30"/>
        <v>400</v>
      </c>
      <c r="F157">
        <f t="shared" si="31"/>
        <v>5.5597539578373523</v>
      </c>
      <c r="G157">
        <f t="shared" si="34"/>
        <v>119.53469249433107</v>
      </c>
      <c r="H157">
        <f t="shared" si="32"/>
        <v>0.99997873270288573</v>
      </c>
    </row>
    <row r="158" spans="1:8" x14ac:dyDescent="0.25">
      <c r="A158" s="1">
        <f t="shared" si="35"/>
        <v>9000</v>
      </c>
      <c r="B158" s="1">
        <f t="shared" si="28"/>
        <v>1.7827362862749234E-5</v>
      </c>
      <c r="C158">
        <f t="shared" si="29"/>
        <v>1.1235493201055565E-6</v>
      </c>
      <c r="D158">
        <f t="shared" si="33"/>
        <v>890036.58504822094</v>
      </c>
      <c r="E158">
        <f t="shared" si="30"/>
        <v>400</v>
      </c>
      <c r="F158">
        <f t="shared" si="31"/>
        <v>5.5597539578373523</v>
      </c>
      <c r="G158">
        <f t="shared" si="34"/>
        <v>119.53471244706438</v>
      </c>
      <c r="H158">
        <f t="shared" si="32"/>
        <v>0.99998102979998593</v>
      </c>
    </row>
    <row r="159" spans="1:8" x14ac:dyDescent="0.25">
      <c r="A159" s="1">
        <f t="shared" si="35"/>
        <v>9500</v>
      </c>
      <c r="B159" s="1">
        <f t="shared" si="28"/>
        <v>1.6000163022889864E-5</v>
      </c>
      <c r="C159">
        <f t="shared" si="29"/>
        <v>1.0083921230721876E-6</v>
      </c>
      <c r="D159">
        <f t="shared" si="33"/>
        <v>991677.7185380822</v>
      </c>
      <c r="E159">
        <f t="shared" si="30"/>
        <v>400</v>
      </c>
      <c r="F159">
        <f t="shared" si="31"/>
        <v>5.5597539578373523</v>
      </c>
      <c r="G159">
        <f t="shared" si="34"/>
        <v>119.53472933351267</v>
      </c>
      <c r="H159">
        <f t="shared" si="32"/>
        <v>0.99998297388920032</v>
      </c>
    </row>
    <row r="160" spans="1:8" x14ac:dyDescent="0.25">
      <c r="A160" s="1">
        <f t="shared" si="35"/>
        <v>10000</v>
      </c>
      <c r="B160" s="1">
        <f t="shared" si="28"/>
        <v>1.444013279077227E-5</v>
      </c>
      <c r="C160">
        <f t="shared" si="29"/>
        <v>9.1007298747517228E-7</v>
      </c>
      <c r="D160">
        <f t="shared" si="33"/>
        <v>1098812.967489908</v>
      </c>
      <c r="E160">
        <f t="shared" si="30"/>
        <v>400</v>
      </c>
      <c r="F160">
        <f t="shared" si="31"/>
        <v>5.5597539578373523</v>
      </c>
      <c r="G160">
        <f t="shared" si="34"/>
        <v>119.5347437512155</v>
      </c>
      <c r="H160">
        <f t="shared" si="32"/>
        <v>0.99998463376169522</v>
      </c>
    </row>
    <row r="161" spans="1:8" x14ac:dyDescent="0.25">
      <c r="A161" s="1">
        <f t="shared" si="35"/>
        <v>10500</v>
      </c>
      <c r="B161" s="1">
        <f t="shared" si="28"/>
        <v>1.3097614921618691E-5</v>
      </c>
      <c r="C161">
        <f t="shared" si="29"/>
        <v>8.2546232179624134E-7</v>
      </c>
      <c r="D161">
        <f t="shared" si="33"/>
        <v>1211442.3318849457</v>
      </c>
      <c r="E161">
        <f t="shared" si="30"/>
        <v>400</v>
      </c>
      <c r="F161">
        <f t="shared" si="31"/>
        <v>5.5597539578373523</v>
      </c>
      <c r="G161">
        <f t="shared" si="34"/>
        <v>119.53475615894664</v>
      </c>
      <c r="H161">
        <f t="shared" si="32"/>
        <v>0.99998606223360476</v>
      </c>
    </row>
    <row r="162" spans="1:8" x14ac:dyDescent="0.25">
      <c r="A162" s="1">
        <f t="shared" si="35"/>
        <v>11000</v>
      </c>
      <c r="B162" s="1">
        <f t="shared" ref="B162:B180" si="36">SQRT((POWER(Fx/Fb,4)+POWER(Fx/Fb,2)*(POWER(1/Qb,2)-2)+1)/((POWER(F/Fs,4)*POWER(F/Fb,4))+(AB*POWER(Fx/Fs,3)*POWER(Fx/Fb,3))+(AC*POWER(Fx/Fs,2)*POWER(Fx/Fb,2))+(AD*(Fx/Fs)*(Fx/Fb))+1))</f>
        <v>1.1933975003754324E-5</v>
      </c>
      <c r="C162">
        <f t="shared" ref="C162:C180" si="37">B162*Xst</f>
        <v>7.5212523606854479E-7</v>
      </c>
      <c r="D162">
        <f t="shared" si="33"/>
        <v>1329565.8117086038</v>
      </c>
      <c r="E162">
        <f t="shared" ref="E162:E180" si="38">IF(D162&lt;Pe,D162,Pe)</f>
        <v>400</v>
      </c>
      <c r="F162">
        <f t="shared" ref="F162:F180" si="39">Ƞ*E162</f>
        <v>5.5597539578373523</v>
      </c>
      <c r="G162">
        <f t="shared" si="34"/>
        <v>119.53476691366134</v>
      </c>
      <c r="H162">
        <f t="shared" ref="H162:H180" si="40">(AA/SQRT(((((F/Fb)^4)-(CK*((F/Fb)^2))+AK)^2)+((F/Fb)^2)*(((DK*((F/Fb)^2))-BK)^2)))</f>
        <v>0.9999873003994002</v>
      </c>
    </row>
    <row r="163" spans="1:8" x14ac:dyDescent="0.25">
      <c r="A163" s="1">
        <f t="shared" si="35"/>
        <v>11500</v>
      </c>
      <c r="B163" s="1">
        <f t="shared" si="36"/>
        <v>1.0918790489141167E-5</v>
      </c>
      <c r="C163">
        <f t="shared" si="37"/>
        <v>6.8814438371496207E-7</v>
      </c>
      <c r="D163">
        <f t="shared" si="33"/>
        <v>1453183.4069493944</v>
      </c>
      <c r="E163">
        <f t="shared" si="38"/>
        <v>400</v>
      </c>
      <c r="F163">
        <f t="shared" si="39"/>
        <v>5.5597539578373523</v>
      </c>
      <c r="G163">
        <f t="shared" si="34"/>
        <v>119.53477629645589</v>
      </c>
      <c r="H163">
        <f t="shared" si="40"/>
        <v>0.99998838062040862</v>
      </c>
    </row>
    <row r="164" spans="1:8" x14ac:dyDescent="0.25">
      <c r="A164" s="1">
        <f t="shared" si="35"/>
        <v>12000</v>
      </c>
      <c r="B164" s="1">
        <f t="shared" si="36"/>
        <v>1.002784182691657E-5</v>
      </c>
      <c r="C164">
        <f t="shared" si="37"/>
        <v>6.3199335501833581E-7</v>
      </c>
      <c r="D164">
        <f t="shared" si="33"/>
        <v>1582295.1175981706</v>
      </c>
      <c r="E164">
        <f t="shared" si="38"/>
        <v>400</v>
      </c>
      <c r="F164">
        <f t="shared" si="39"/>
        <v>5.5597539578373523</v>
      </c>
      <c r="G164">
        <f t="shared" si="34"/>
        <v>119.53478453112162</v>
      </c>
      <c r="H164">
        <f t="shared" si="40"/>
        <v>0.99998932866076939</v>
      </c>
    </row>
    <row r="165" spans="1:8" x14ac:dyDescent="0.25">
      <c r="A165" s="1">
        <f t="shared" si="35"/>
        <v>12500</v>
      </c>
      <c r="B165" s="1">
        <f t="shared" si="36"/>
        <v>9.2416544014864028E-6</v>
      </c>
      <c r="C165">
        <f t="shared" si="37"/>
        <v>5.8244478442389728E-7</v>
      </c>
      <c r="D165">
        <f t="shared" si="33"/>
        <v>1716900.9436475791</v>
      </c>
      <c r="E165">
        <f t="shared" si="38"/>
        <v>400</v>
      </c>
      <c r="F165">
        <f t="shared" si="39"/>
        <v>5.5597539578373523</v>
      </c>
      <c r="G165">
        <f t="shared" si="34"/>
        <v>119.53479179761244</v>
      </c>
      <c r="H165">
        <f t="shared" si="40"/>
        <v>0.99999016523786466</v>
      </c>
    </row>
    <row r="166" spans="1:8" x14ac:dyDescent="0.25">
      <c r="A166" s="1">
        <f t="shared" si="35"/>
        <v>13000</v>
      </c>
      <c r="B166" s="1">
        <f t="shared" si="36"/>
        <v>8.5444252020341435E-6</v>
      </c>
      <c r="C166">
        <f t="shared" si="37"/>
        <v>5.3850270510272062E-7</v>
      </c>
      <c r="D166">
        <f t="shared" si="33"/>
        <v>1857000.8850916501</v>
      </c>
      <c r="E166">
        <f t="shared" si="38"/>
        <v>400</v>
      </c>
      <c r="F166">
        <f t="shared" si="39"/>
        <v>5.5597539578373523</v>
      </c>
      <c r="G166">
        <f t="shared" si="34"/>
        <v>119.53479824195961</v>
      </c>
      <c r="H166">
        <f t="shared" si="40"/>
        <v>0.99999090716372896</v>
      </c>
    </row>
    <row r="167" spans="1:8" x14ac:dyDescent="0.25">
      <c r="A167" s="1">
        <f t="shared" si="35"/>
        <v>13500</v>
      </c>
      <c r="B167" s="1">
        <f t="shared" si="36"/>
        <v>7.9232224303536007E-6</v>
      </c>
      <c r="C167">
        <f t="shared" si="37"/>
        <v>4.993521051433878E-7</v>
      </c>
      <c r="D167">
        <f t="shared" si="33"/>
        <v>2002594.9419255024</v>
      </c>
      <c r="E167">
        <f t="shared" si="38"/>
        <v>400</v>
      </c>
      <c r="F167">
        <f t="shared" si="39"/>
        <v>5.5597539578373523</v>
      </c>
      <c r="G167">
        <f t="shared" si="34"/>
        <v>119.53480398366553</v>
      </c>
      <c r="H167">
        <f t="shared" si="40"/>
        <v>0.99999156819626134</v>
      </c>
    </row>
    <row r="168" spans="1:8" x14ac:dyDescent="0.25">
      <c r="A168" s="1">
        <f t="shared" si="35"/>
        <v>14000</v>
      </c>
      <c r="B168" s="1">
        <f t="shared" si="36"/>
        <v>7.367381514283322E-6</v>
      </c>
      <c r="C168">
        <f t="shared" si="37"/>
        <v>4.6432086198388765E-7</v>
      </c>
      <c r="D168">
        <f t="shared" si="33"/>
        <v>2153683.114145108</v>
      </c>
      <c r="E168">
        <f t="shared" si="38"/>
        <v>400</v>
      </c>
      <c r="F168">
        <f t="shared" si="39"/>
        <v>5.5597539578373523</v>
      </c>
      <c r="G168">
        <f t="shared" si="34"/>
        <v>119.5348091212837</v>
      </c>
      <c r="H168">
        <f t="shared" si="40"/>
        <v>0.99999215968159794</v>
      </c>
    </row>
    <row r="169" spans="1:8" x14ac:dyDescent="0.25">
      <c r="A169" s="1">
        <f t="shared" si="35"/>
        <v>14500</v>
      </c>
      <c r="B169" s="1">
        <f t="shared" si="36"/>
        <v>6.8680443168033815E-6</v>
      </c>
      <c r="C169">
        <f t="shared" si="37"/>
        <v>4.328507015876863E-7</v>
      </c>
      <c r="D169">
        <f t="shared" si="33"/>
        <v>2310265.4017471229</v>
      </c>
      <c r="E169">
        <f t="shared" si="38"/>
        <v>400</v>
      </c>
      <c r="F169">
        <f t="shared" si="39"/>
        <v>5.5597539578373523</v>
      </c>
      <c r="G169">
        <f t="shared" si="34"/>
        <v>119.53481373667569</v>
      </c>
      <c r="H169">
        <f t="shared" si="40"/>
        <v>0.99999269104421162</v>
      </c>
    </row>
    <row r="170" spans="1:8" x14ac:dyDescent="0.25">
      <c r="A170" s="1">
        <f t="shared" si="35"/>
        <v>15000</v>
      </c>
      <c r="B170" s="1">
        <f t="shared" si="36"/>
        <v>6.4178040157831849E-6</v>
      </c>
      <c r="C170">
        <f t="shared" si="37"/>
        <v>4.0447481739270049E-7</v>
      </c>
      <c r="D170">
        <f t="shared" si="33"/>
        <v>2472341.8047287483</v>
      </c>
      <c r="E170">
        <f t="shared" si="38"/>
        <v>400</v>
      </c>
      <c r="F170">
        <f t="shared" si="39"/>
        <v>5.5597539578373523</v>
      </c>
      <c r="G170">
        <f t="shared" si="34"/>
        <v>119.53481789829223</v>
      </c>
      <c r="H170">
        <f t="shared" si="40"/>
        <v>0.99999317016463674</v>
      </c>
    </row>
    <row r="171" spans="1:8" x14ac:dyDescent="0.25">
      <c r="A171" s="1">
        <f t="shared" si="35"/>
        <v>15500</v>
      </c>
      <c r="B171" s="1">
        <f t="shared" si="36"/>
        <v>6.0104288403861899E-6</v>
      </c>
      <c r="C171">
        <f t="shared" si="37"/>
        <v>3.7880045911161311E-7</v>
      </c>
      <c r="D171">
        <f t="shared" si="33"/>
        <v>2639912.3230876317</v>
      </c>
      <c r="E171">
        <f t="shared" si="38"/>
        <v>400</v>
      </c>
      <c r="F171">
        <f t="shared" si="39"/>
        <v>5.5597539578373523</v>
      </c>
      <c r="G171">
        <f t="shared" si="34"/>
        <v>119.53482166372579</v>
      </c>
      <c r="H171">
        <f t="shared" si="40"/>
        <v>0.99999360367332868</v>
      </c>
    </row>
    <row r="172" spans="1:8" x14ac:dyDescent="0.25">
      <c r="A172" s="1">
        <f t="shared" si="35"/>
        <v>16000</v>
      </c>
      <c r="B172" s="1">
        <f t="shared" si="36"/>
        <v>5.6406452688130112E-6</v>
      </c>
      <c r="C172">
        <f t="shared" si="37"/>
        <v>3.5549526901558463E-7</v>
      </c>
      <c r="D172">
        <f t="shared" si="33"/>
        <v>2812976.956821782</v>
      </c>
      <c r="E172">
        <f t="shared" si="38"/>
        <v>400</v>
      </c>
      <c r="F172">
        <f t="shared" si="39"/>
        <v>5.5597539578373523</v>
      </c>
      <c r="G172">
        <f t="shared" si="34"/>
        <v>119.53482508171365</v>
      </c>
      <c r="H172">
        <f t="shared" si="40"/>
        <v>0.99999399718128457</v>
      </c>
    </row>
    <row r="173" spans="1:8" x14ac:dyDescent="0.25">
      <c r="A173" s="1">
        <f t="shared" si="35"/>
        <v>16500</v>
      </c>
      <c r="B173" s="1">
        <f t="shared" si="36"/>
        <v>5.3039664983195438E-6</v>
      </c>
      <c r="C173">
        <f t="shared" si="37"/>
        <v>3.3427647145173819E-7</v>
      </c>
      <c r="D173">
        <f t="shared" si="33"/>
        <v>2991535.7059295061</v>
      </c>
      <c r="E173">
        <f t="shared" si="38"/>
        <v>400</v>
      </c>
      <c r="F173">
        <f t="shared" si="39"/>
        <v>5.5597539578373523</v>
      </c>
      <c r="G173">
        <f t="shared" si="34"/>
        <v>119.53482819372297</v>
      </c>
      <c r="H173">
        <f t="shared" si="40"/>
        <v>0.99999435546250981</v>
      </c>
    </row>
    <row r="174" spans="1:8" x14ac:dyDescent="0.25">
      <c r="A174" s="1">
        <f t="shared" si="35"/>
        <v>17000</v>
      </c>
      <c r="B174" s="1">
        <f t="shared" si="36"/>
        <v>4.9965556969905127E-6</v>
      </c>
      <c r="C174">
        <f t="shared" si="37"/>
        <v>3.1490225444132208E-7</v>
      </c>
      <c r="D174">
        <f t="shared" si="33"/>
        <v>3175588.570409352</v>
      </c>
      <c r="E174">
        <f t="shared" si="38"/>
        <v>400</v>
      </c>
      <c r="F174">
        <f t="shared" si="39"/>
        <v>5.5597539578373523</v>
      </c>
      <c r="G174">
        <f t="shared" si="34"/>
        <v>119.53483103521424</v>
      </c>
      <c r="H174">
        <f t="shared" si="40"/>
        <v>0.99999468259949076</v>
      </c>
    </row>
    <row r="175" spans="1:8" x14ac:dyDescent="0.25">
      <c r="A175" s="1">
        <f t="shared" si="35"/>
        <v>17500</v>
      </c>
      <c r="B175" s="1">
        <f t="shared" si="36"/>
        <v>4.7151162043236283E-6</v>
      </c>
      <c r="C175">
        <f t="shared" si="37"/>
        <v>2.971648496960884E-7</v>
      </c>
      <c r="D175">
        <f t="shared" si="33"/>
        <v>3365135.5502600786</v>
      </c>
      <c r="E175">
        <f t="shared" si="38"/>
        <v>400</v>
      </c>
      <c r="F175">
        <f t="shared" si="39"/>
        <v>5.5597539578373523</v>
      </c>
      <c r="G175">
        <f t="shared" si="34"/>
        <v>119.53483363665609</v>
      </c>
      <c r="H175">
        <f t="shared" si="40"/>
        <v>0.99999498210000293</v>
      </c>
    </row>
    <row r="176" spans="1:8" x14ac:dyDescent="0.25">
      <c r="A176" s="1">
        <f t="shared" si="35"/>
        <v>18000</v>
      </c>
      <c r="B176" s="1">
        <f t="shared" si="36"/>
        <v>4.4568027777270097E-6</v>
      </c>
      <c r="C176">
        <f t="shared" si="37"/>
        <v>2.8088493902948012E-7</v>
      </c>
      <c r="D176">
        <f t="shared" si="33"/>
        <v>3560176.6454806095</v>
      </c>
      <c r="E176">
        <f t="shared" si="38"/>
        <v>400</v>
      </c>
      <c r="F176">
        <f t="shared" si="39"/>
        <v>5.5597539578373523</v>
      </c>
      <c r="G176">
        <f t="shared" si="34"/>
        <v>119.53483602434522</v>
      </c>
      <c r="H176">
        <f t="shared" si="40"/>
        <v>0.99999525699153058</v>
      </c>
    </row>
    <row r="177" spans="1:8" x14ac:dyDescent="0.25">
      <c r="A177" s="1">
        <f t="shared" si="35"/>
        <v>18500</v>
      </c>
      <c r="B177" s="1">
        <f t="shared" si="36"/>
        <v>4.2191493977839624E-6</v>
      </c>
      <c r="C177">
        <f t="shared" si="37"/>
        <v>2.6590710436534512E-7</v>
      </c>
      <c r="D177">
        <f t="shared" si="33"/>
        <v>3760711.8560700142</v>
      </c>
      <c r="E177">
        <f t="shared" si="38"/>
        <v>400</v>
      </c>
      <c r="F177">
        <f t="shared" si="39"/>
        <v>5.5597539578373523</v>
      </c>
      <c r="G177">
        <f t="shared" si="34"/>
        <v>119.53483822107367</v>
      </c>
      <c r="H177">
        <f t="shared" si="40"/>
        <v>0.99999550989807318</v>
      </c>
    </row>
    <row r="178" spans="1:8" x14ac:dyDescent="0.25">
      <c r="A178" s="1">
        <f t="shared" si="35"/>
        <v>19000</v>
      </c>
      <c r="B178" s="1">
        <f t="shared" si="36"/>
        <v>4.0000101934220128E-6</v>
      </c>
      <c r="C178">
        <f t="shared" si="37"/>
        <v>2.5209610461373232E-7</v>
      </c>
      <c r="D178">
        <f t="shared" si="33"/>
        <v>3966741.1820274806</v>
      </c>
      <c r="E178">
        <f t="shared" si="38"/>
        <v>400</v>
      </c>
      <c r="F178">
        <f t="shared" si="39"/>
        <v>5.5597539578373523</v>
      </c>
      <c r="G178">
        <f t="shared" si="34"/>
        <v>119.53484024667473</v>
      </c>
      <c r="H178">
        <f t="shared" si="40"/>
        <v>0.99999574310299388</v>
      </c>
    </row>
    <row r="179" spans="1:8" x14ac:dyDescent="0.25">
      <c r="A179" s="1">
        <f t="shared" si="35"/>
        <v>19500</v>
      </c>
      <c r="B179" s="1">
        <f t="shared" si="36"/>
        <v>3.7975108311944111E-6</v>
      </c>
      <c r="C179">
        <f t="shared" si="37"/>
        <v>2.3933381203550494E-7</v>
      </c>
      <c r="D179">
        <f t="shared" si="33"/>
        <v>4178264.6233523032</v>
      </c>
      <c r="E179">
        <f t="shared" si="38"/>
        <v>400</v>
      </c>
      <c r="F179">
        <f t="shared" si="39"/>
        <v>5.5597539578373523</v>
      </c>
      <c r="G179">
        <f t="shared" si="34"/>
        <v>119.53484211847213</v>
      </c>
      <c r="H179">
        <f t="shared" si="40"/>
        <v>0.99999595860073875</v>
      </c>
    </row>
    <row r="180" spans="1:8" x14ac:dyDescent="0.25">
      <c r="A180" s="1">
        <f t="shared" si="35"/>
        <v>20000</v>
      </c>
      <c r="B180" s="1">
        <f t="shared" si="36"/>
        <v>3.610008302724826E-6</v>
      </c>
      <c r="C180">
        <f t="shared" si="37"/>
        <v>2.2751667789166182E-7</v>
      </c>
      <c r="D180">
        <f t="shared" si="33"/>
        <v>4395282.1800438594</v>
      </c>
      <c r="E180">
        <f t="shared" si="38"/>
        <v>400</v>
      </c>
      <c r="F180">
        <f t="shared" si="39"/>
        <v>5.5597539578373523</v>
      </c>
      <c r="G180">
        <f t="shared" si="34"/>
        <v>119.53484385165166</v>
      </c>
      <c r="H180">
        <f t="shared" si="40"/>
        <v>0.99999615813961917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50</vt:i4>
      </vt:variant>
    </vt:vector>
  </HeadingPairs>
  <TitlesOfParts>
    <vt:vector size="54" baseType="lpstr">
      <vt:lpstr>BASS REFLEX</vt:lpstr>
      <vt:lpstr>RF+Ph</vt:lpstr>
      <vt:lpstr>Impedenza</vt:lpstr>
      <vt:lpstr>Xmax</vt:lpstr>
      <vt:lpstr>AA</vt:lpstr>
      <vt:lpstr>AB</vt:lpstr>
      <vt:lpstr>AC</vt:lpstr>
      <vt:lpstr>AD</vt:lpstr>
      <vt:lpstr>AF</vt:lpstr>
      <vt:lpstr>AK</vt:lpstr>
      <vt:lpstr>BK</vt:lpstr>
      <vt:lpstr>Bl</vt:lpstr>
      <vt:lpstr>CK</vt:lpstr>
      <vt:lpstr>Cms</vt:lpstr>
      <vt:lpstr>Cn</vt:lpstr>
      <vt:lpstr>dBspl283</vt:lpstr>
      <vt:lpstr>DK</vt:lpstr>
      <vt:lpstr>F</vt:lpstr>
      <vt:lpstr>Fb</vt:lpstr>
      <vt:lpstr>Fs</vt:lpstr>
      <vt:lpstr>Fx</vt:lpstr>
      <vt:lpstr>Fz</vt:lpstr>
      <vt:lpstr>h</vt:lpstr>
      <vt:lpstr>k</vt:lpstr>
      <vt:lpstr>Le</vt:lpstr>
      <vt:lpstr>m</vt:lpstr>
      <vt:lpstr>Mms</vt:lpstr>
      <vt:lpstr>N</vt:lpstr>
      <vt:lpstr>Ƞ</vt:lpstr>
      <vt:lpstr>p</vt:lpstr>
      <vt:lpstr>Pe</vt:lpstr>
      <vt:lpstr>Qb</vt:lpstr>
      <vt:lpstr>Qes</vt:lpstr>
      <vt:lpstr>Qms</vt:lpstr>
      <vt:lpstr>QT</vt:lpstr>
      <vt:lpstr>Qts</vt:lpstr>
      <vt:lpstr>Re</vt:lpstr>
      <vt:lpstr>Res</vt:lpstr>
      <vt:lpstr>Rms</vt:lpstr>
      <vt:lpstr>S</vt:lpstr>
      <vt:lpstr>Sd</vt:lpstr>
      <vt:lpstr>t</vt:lpstr>
      <vt:lpstr>v</vt:lpstr>
      <vt:lpstr>Vas</vt:lpstr>
      <vt:lpstr>Vb</vt:lpstr>
      <vt:lpstr>Vd</vt:lpstr>
      <vt:lpstr>Vpk</vt:lpstr>
      <vt:lpstr>Xmax</vt:lpstr>
      <vt:lpstr>Xst</vt:lpstr>
      <vt:lpstr>z</vt:lpstr>
      <vt:lpstr>α</vt:lpstr>
      <vt:lpstr>ω</vt:lpstr>
      <vt:lpstr>ωLe</vt:lpstr>
      <vt:lpstr>ωRe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Francesco-PC</dc:creator>
  <cp:lastModifiedBy>Francesco-PC</cp:lastModifiedBy>
  <cp:lastPrinted>2024-07-29T05:34:40Z</cp:lastPrinted>
  <dcterms:created xsi:type="dcterms:W3CDTF">2024-07-09T03:49:48Z</dcterms:created>
  <dcterms:modified xsi:type="dcterms:W3CDTF">2024-07-30T04:04:18Z</dcterms:modified>
</cp:coreProperties>
</file>